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12450" windowHeight="8835" tabRatio="852" firstSheet="3" activeTab="3"/>
  </bookViews>
  <sheets>
    <sheet name="trans" sheetId="1" state="hidden" r:id="rId1"/>
    <sheet name="susp" sheetId="2" state="hidden" r:id="rId2"/>
    <sheet name="00-01" sheetId="3" state="hidden" r:id="rId3"/>
    <sheet name="Time Trial" sheetId="4" r:id="rId4"/>
    <sheet name="1m time trial" sheetId="5" r:id="rId5"/>
  </sheets>
  <definedNames>
    <definedName name="_xlnm.Print_Area" localSheetId="4">'1m time trial'!$A$1:$Z$47</definedName>
    <definedName name="_xlnm.Print_Area" localSheetId="3">'Time Trial'!$A$1:$Z$35</definedName>
    <definedName name="_xlnm.Print_Titles" localSheetId="2">'00-01'!$1:$6</definedName>
    <definedName name="_xlnm.Print_Titles" localSheetId="4">'1m time trial'!$2:$3</definedName>
    <definedName name="_xlnm.Print_Titles" localSheetId="1">'susp'!$1:$4</definedName>
    <definedName name="_xlnm.Print_Titles" localSheetId="3">'Time Trial'!$2:$3</definedName>
    <definedName name="_xlnm.Print_Titles" localSheetId="0">'trans'!$1:$3</definedName>
  </definedNames>
  <calcPr fullCalcOnLoad="1"/>
</workbook>
</file>

<file path=xl/sharedStrings.xml><?xml version="1.0" encoding="utf-8"?>
<sst xmlns="http://schemas.openxmlformats.org/spreadsheetml/2006/main" count="1969" uniqueCount="484">
  <si>
    <t xml:space="preserve">5 KILOMETRE TIME TRIAL - MEMBERS </t>
  </si>
  <si>
    <t>Name</t>
  </si>
  <si>
    <t>Race 2</t>
  </si>
  <si>
    <t>Best</t>
  </si>
  <si>
    <t>Dave Masser</t>
  </si>
  <si>
    <t>Elaine Doran</t>
  </si>
  <si>
    <t>Paul Cheeney</t>
  </si>
  <si>
    <t>Jon Mitchell</t>
  </si>
  <si>
    <t>No</t>
  </si>
  <si>
    <t>conver</t>
  </si>
  <si>
    <t>MPM</t>
  </si>
  <si>
    <t>DD Friends Provident</t>
  </si>
  <si>
    <t>SO Drawings</t>
  </si>
  <si>
    <t>Aberdeen</t>
  </si>
  <si>
    <t>Chq 012</t>
  </si>
  <si>
    <t>Car Insurance</t>
  </si>
  <si>
    <t>Chq 013</t>
  </si>
  <si>
    <r>
      <t>Earl Shilton Insurance (IFA)</t>
    </r>
    <r>
      <rPr>
        <sz val="16"/>
        <color indexed="10"/>
        <rFont val="Arial"/>
        <family val="2"/>
      </rPr>
      <t xml:space="preserve"> 2000-2001</t>
    </r>
  </si>
  <si>
    <t>DD</t>
  </si>
  <si>
    <t>SO</t>
  </si>
  <si>
    <t>BC</t>
  </si>
  <si>
    <t>Bank Charges</t>
  </si>
  <si>
    <t>Chq 195</t>
  </si>
  <si>
    <t>Chq 196</t>
  </si>
  <si>
    <t>Switch</t>
  </si>
  <si>
    <t>Chq</t>
  </si>
  <si>
    <t>Scrivins</t>
  </si>
  <si>
    <t>Chq 198</t>
  </si>
  <si>
    <t>Chq 199</t>
  </si>
  <si>
    <t>Chq 200</t>
  </si>
  <si>
    <t>Printer ink</t>
  </si>
  <si>
    <t>Chq 201</t>
  </si>
  <si>
    <t>Chq 202</t>
  </si>
  <si>
    <t>Petty Cash</t>
  </si>
  <si>
    <t>Chq 203</t>
  </si>
  <si>
    <t>Chq 204</t>
  </si>
  <si>
    <t>Chq 205</t>
  </si>
  <si>
    <t>Mortgages</t>
  </si>
  <si>
    <t>Chq 206</t>
  </si>
  <si>
    <t>Chq 207</t>
  </si>
  <si>
    <t>Advertisment</t>
  </si>
  <si>
    <t>Car</t>
  </si>
  <si>
    <t>Chq 208</t>
  </si>
  <si>
    <t>Chq 209</t>
  </si>
  <si>
    <t>Chq 210</t>
  </si>
  <si>
    <t>Experian</t>
  </si>
  <si>
    <t>Chq 211</t>
  </si>
  <si>
    <t>Chq 212</t>
  </si>
  <si>
    <t>Xmas party</t>
  </si>
  <si>
    <t>Symantic antivirus</t>
  </si>
  <si>
    <t>Tax</t>
  </si>
  <si>
    <t>Chq 213</t>
  </si>
  <si>
    <t>Chq 214</t>
  </si>
  <si>
    <t>Chq 215</t>
  </si>
  <si>
    <t>Chq 15</t>
  </si>
  <si>
    <t>Chq 216</t>
  </si>
  <si>
    <t>B.T</t>
  </si>
  <si>
    <t>Chq 217</t>
  </si>
  <si>
    <t>CHq 218</t>
  </si>
  <si>
    <t>Chq 219</t>
  </si>
  <si>
    <t>Chq 220</t>
  </si>
  <si>
    <t>Chq 221</t>
  </si>
  <si>
    <t>Chq 16</t>
  </si>
  <si>
    <t>Chq 17</t>
  </si>
  <si>
    <t>Chq 223</t>
  </si>
  <si>
    <t>Chq 224</t>
  </si>
  <si>
    <t>Chq 18</t>
  </si>
  <si>
    <t>Chq 226</t>
  </si>
  <si>
    <t>Chq 228</t>
  </si>
  <si>
    <t>Chq 229</t>
  </si>
  <si>
    <t>Chq 230</t>
  </si>
  <si>
    <t>B.Shelley</t>
  </si>
  <si>
    <t>Chq 231</t>
  </si>
  <si>
    <t>Chq 232</t>
  </si>
  <si>
    <t>Car Tax</t>
  </si>
  <si>
    <t>Chq 233</t>
  </si>
  <si>
    <t>CHq 234</t>
  </si>
  <si>
    <t>CHq 235</t>
  </si>
  <si>
    <t>Chq 236</t>
  </si>
  <si>
    <t>Insurance</t>
  </si>
  <si>
    <t>Chq 237</t>
  </si>
  <si>
    <t>Chq 238</t>
  </si>
  <si>
    <t>Chq 239</t>
  </si>
  <si>
    <t>Chq 240</t>
  </si>
  <si>
    <t>Chq 241</t>
  </si>
  <si>
    <t>Chq 242</t>
  </si>
  <si>
    <t>Chq 243</t>
  </si>
  <si>
    <t>Chq 244</t>
  </si>
  <si>
    <t>Chq 245</t>
  </si>
  <si>
    <t>Chq 246</t>
  </si>
  <si>
    <t>Chq 247</t>
  </si>
  <si>
    <t>Chq 222</t>
  </si>
  <si>
    <t>Chq 248</t>
  </si>
  <si>
    <t>Chq 197</t>
  </si>
  <si>
    <t>Chq 225</t>
  </si>
  <si>
    <t>Chq 227</t>
  </si>
  <si>
    <t>Chq 249</t>
  </si>
  <si>
    <t>Chq 250</t>
  </si>
  <si>
    <t>Chq 251</t>
  </si>
  <si>
    <t>Chq 252</t>
  </si>
  <si>
    <t>Chq 253</t>
  </si>
  <si>
    <t xml:space="preserve">Chq </t>
  </si>
  <si>
    <t>Chw 254</t>
  </si>
  <si>
    <t>Chq 255</t>
  </si>
  <si>
    <t>Chq 256</t>
  </si>
  <si>
    <t>CHq 257</t>
  </si>
  <si>
    <t>Chq 257</t>
  </si>
  <si>
    <t>Chq 258</t>
  </si>
  <si>
    <t>Chq 259</t>
  </si>
  <si>
    <t>Investorbet</t>
  </si>
  <si>
    <t>Chq 260</t>
  </si>
  <si>
    <t>Chq 261</t>
  </si>
  <si>
    <t>Chq 262</t>
  </si>
  <si>
    <t>Chq 001</t>
  </si>
  <si>
    <t>Chq 002</t>
  </si>
  <si>
    <t>Chq 003</t>
  </si>
  <si>
    <t>Chq 004</t>
  </si>
  <si>
    <t>Chq 006</t>
  </si>
  <si>
    <t>Chq 005</t>
  </si>
  <si>
    <t>Client. D. Curtis</t>
  </si>
  <si>
    <t>Chq 007</t>
  </si>
  <si>
    <t>BANK STATEMENTS</t>
  </si>
  <si>
    <t>Cater Allan Bank</t>
  </si>
  <si>
    <t>C ALLEN</t>
  </si>
  <si>
    <t xml:space="preserve">ESI(IFA) </t>
  </si>
  <si>
    <t>Nat West</t>
  </si>
  <si>
    <t>Chq 263</t>
  </si>
  <si>
    <t>Chq 008</t>
  </si>
  <si>
    <t>Y</t>
  </si>
  <si>
    <t xml:space="preserve">          Nat West(C)</t>
  </si>
  <si>
    <t xml:space="preserve">          Nat West (ESI)</t>
  </si>
  <si>
    <t>Chq 014</t>
  </si>
  <si>
    <t>Chq 015</t>
  </si>
  <si>
    <t>Chq 264</t>
  </si>
  <si>
    <t>Chq 016</t>
  </si>
  <si>
    <t>Commission - APS</t>
  </si>
  <si>
    <t>Y/N</t>
  </si>
  <si>
    <t>Credit</t>
  </si>
  <si>
    <t>Debit</t>
  </si>
  <si>
    <t>Chq 017</t>
  </si>
  <si>
    <t>W.Scrivins</t>
  </si>
  <si>
    <t>Chq 018</t>
  </si>
  <si>
    <t>Chq 21</t>
  </si>
  <si>
    <t>Rebated comm E.Ward</t>
  </si>
  <si>
    <t>Chq 019</t>
  </si>
  <si>
    <t>R</t>
  </si>
  <si>
    <t>S</t>
  </si>
  <si>
    <t>Chq 020</t>
  </si>
  <si>
    <t>Chq 021</t>
  </si>
  <si>
    <t>Computer - PC world</t>
  </si>
  <si>
    <t>Chq  022</t>
  </si>
  <si>
    <t>Car -Tilleys</t>
  </si>
  <si>
    <t>Chq 023</t>
  </si>
  <si>
    <t>RE:Holzec</t>
  </si>
  <si>
    <t>Butlers: Claire</t>
  </si>
  <si>
    <t>y</t>
  </si>
  <si>
    <t>Chq 024</t>
  </si>
  <si>
    <t>Elite printing - Business cards</t>
  </si>
  <si>
    <t>SUSPENSE ACCOUNT</t>
  </si>
  <si>
    <t>A&amp;L: Walker</t>
  </si>
  <si>
    <t>Void</t>
  </si>
  <si>
    <t>Chq 025</t>
  </si>
  <si>
    <t>S&amp;Y Motors</t>
  </si>
  <si>
    <t>Chq 026</t>
  </si>
  <si>
    <t>APS</t>
  </si>
  <si>
    <t>Chq 027</t>
  </si>
  <si>
    <t>Brian Shelley</t>
  </si>
  <si>
    <t>Battery for car</t>
  </si>
  <si>
    <t>Chq 028</t>
  </si>
  <si>
    <t>Chq 029</t>
  </si>
  <si>
    <t>PC World</t>
  </si>
  <si>
    <t>RE:R. Craddock</t>
  </si>
  <si>
    <t>Account charges</t>
  </si>
  <si>
    <t>Chq 265</t>
  </si>
  <si>
    <t>Closure of account</t>
  </si>
  <si>
    <t>Chq 031</t>
  </si>
  <si>
    <t>Chq 032</t>
  </si>
  <si>
    <t>Scribes - furniture</t>
  </si>
  <si>
    <t>A&amp;L: L Brown &amp; S.Hobbis</t>
  </si>
  <si>
    <t>Chq 033</t>
  </si>
  <si>
    <t>Allan Smith</t>
  </si>
  <si>
    <t>HSBC</t>
  </si>
  <si>
    <t>Income bond</t>
  </si>
  <si>
    <t>Mr J Hodgson</t>
  </si>
  <si>
    <t>Mr and Mrs Page</t>
  </si>
  <si>
    <t>Mrs M Rutland</t>
  </si>
  <si>
    <t>Mr and Mrs Blowfield</t>
  </si>
  <si>
    <t>Mr B Cobley</t>
  </si>
  <si>
    <t>Mr R Burdett</t>
  </si>
  <si>
    <t>Mr and Mrs J Hudson</t>
  </si>
  <si>
    <t>Mr H Gough</t>
  </si>
  <si>
    <t>Mr and Mrs D Tait</t>
  </si>
  <si>
    <t>Mr and Mrs Grundy</t>
  </si>
  <si>
    <t>Mr J Page</t>
  </si>
  <si>
    <t>Mrs J Lee</t>
  </si>
  <si>
    <t>Mrs V Barham</t>
  </si>
  <si>
    <t>Mr P Clarke</t>
  </si>
  <si>
    <t>Mr and Mrs I Cooper</t>
  </si>
  <si>
    <t>Mr R Glasgow</t>
  </si>
  <si>
    <t>Mr and Mrs K Goodwin</t>
  </si>
  <si>
    <t>Mr P Kendrick</t>
  </si>
  <si>
    <t>Mr and Mrs R Kitchen</t>
  </si>
  <si>
    <t>Mrs A Leeson</t>
  </si>
  <si>
    <t>Mrs P Lock</t>
  </si>
  <si>
    <t>Mr D Kirk</t>
  </si>
  <si>
    <t>Mrs S Long</t>
  </si>
  <si>
    <t>Miss Z Rowarth</t>
  </si>
  <si>
    <t>Mr and Mrs P Stokes</t>
  </si>
  <si>
    <t>Manship Family</t>
  </si>
  <si>
    <t>Mr S Bishop</t>
  </si>
  <si>
    <t>Mr and Mrs M Bell</t>
  </si>
  <si>
    <t>Personal pension</t>
  </si>
  <si>
    <t>NU</t>
  </si>
  <si>
    <t>Life (joint)</t>
  </si>
  <si>
    <t>PEP and ISA (Mr P)</t>
  </si>
  <si>
    <t>Leg and Gen</t>
  </si>
  <si>
    <t>M&amp;G</t>
  </si>
  <si>
    <t>Standard life</t>
  </si>
  <si>
    <t>Friends Prov</t>
  </si>
  <si>
    <t>Scottish Life</t>
  </si>
  <si>
    <t>MGM</t>
  </si>
  <si>
    <t xml:space="preserve">Personal pension </t>
  </si>
  <si>
    <t>PEP (Mr H x 3)</t>
  </si>
  <si>
    <t>PEP (Mrs H x 1)</t>
  </si>
  <si>
    <t>ISA (Mr and Mrs H)</t>
  </si>
  <si>
    <t>Unit trust x 2</t>
  </si>
  <si>
    <t>PEPs (several – each)</t>
  </si>
  <si>
    <t>Pension (Mr H)</t>
  </si>
  <si>
    <t>PEP x 2 (1 each)</t>
  </si>
  <si>
    <t>Mrs H policy</t>
  </si>
  <si>
    <t>Scot prov</t>
  </si>
  <si>
    <t>Ivory and Sime</t>
  </si>
  <si>
    <t>Mercury</t>
  </si>
  <si>
    <t>Leg and gen</t>
  </si>
  <si>
    <t>GE Financial</t>
  </si>
  <si>
    <t>Joint life</t>
  </si>
  <si>
    <t>(Friends Prov) PEP</t>
  </si>
  <si>
    <t>PEP x 2</t>
  </si>
  <si>
    <t>ISA x 2</t>
  </si>
  <si>
    <t>Single company PEP</t>
  </si>
  <si>
    <t>Maxi ISA (Mr G)</t>
  </si>
  <si>
    <t>X 2 (1 each)</t>
  </si>
  <si>
    <t>Govett Global</t>
  </si>
  <si>
    <t>Investment Bond</t>
  </si>
  <si>
    <t>Endowment</t>
  </si>
  <si>
    <t>Investment trust</t>
  </si>
  <si>
    <t>Capital invest’t bond</t>
  </si>
  <si>
    <t>Dresdner</t>
  </si>
  <si>
    <t>Eurolife</t>
  </si>
  <si>
    <t>AVC</t>
  </si>
  <si>
    <t xml:space="preserve">NU </t>
  </si>
  <si>
    <t>Sun Life</t>
  </si>
  <si>
    <t>RNPFN</t>
  </si>
  <si>
    <t>Britannia Life</t>
  </si>
  <si>
    <t>Joint Life Assurance</t>
  </si>
  <si>
    <t>Single life ass’e (Mr)</t>
  </si>
  <si>
    <t>PPP (Mrs)</t>
  </si>
  <si>
    <t>Annuity</t>
  </si>
  <si>
    <t>Income replacement</t>
  </si>
  <si>
    <t>Single co payment</t>
  </si>
  <si>
    <t>GE Life</t>
  </si>
  <si>
    <t>Abbey Life</t>
  </si>
  <si>
    <t>Andrea Earley</t>
  </si>
  <si>
    <t>Trevor Batchelor</t>
  </si>
  <si>
    <t>Andy Lauder</t>
  </si>
  <si>
    <t>Life assurance</t>
  </si>
  <si>
    <t>Mortgage protection</t>
  </si>
  <si>
    <t>Royal Insurance</t>
  </si>
  <si>
    <t>PPP (Mstr M)</t>
  </si>
  <si>
    <t>Double M retirement</t>
  </si>
  <si>
    <t>NPI</t>
  </si>
  <si>
    <t>The Ward Family</t>
  </si>
  <si>
    <t>Jupiter Invest’ts</t>
  </si>
  <si>
    <t>Barclays Global</t>
  </si>
  <si>
    <t>Investment bond</t>
  </si>
  <si>
    <t>PPP (Mr)</t>
  </si>
  <si>
    <t>Mr M Page</t>
  </si>
  <si>
    <t>Tunbridge Wells</t>
  </si>
  <si>
    <t>Mrs E Whitmore</t>
  </si>
  <si>
    <t xml:space="preserve">M&amp;G </t>
  </si>
  <si>
    <t>Mr R Dodge</t>
  </si>
  <si>
    <t>Mr and Mrs Pulford</t>
  </si>
  <si>
    <t>Legmason</t>
  </si>
  <si>
    <t>Roy &amp; Sun Allce</t>
  </si>
  <si>
    <t>Allied Dunbar</t>
  </si>
  <si>
    <t>Windsor Life</t>
  </si>
  <si>
    <t>Mrs P</t>
  </si>
  <si>
    <t>Mr P</t>
  </si>
  <si>
    <t>Mr P (more than 1)</t>
  </si>
  <si>
    <t>Mrs P Invest’t bond</t>
  </si>
  <si>
    <t>Triple bonus plan Mr.</t>
  </si>
  <si>
    <t>Life policy Mr P</t>
  </si>
  <si>
    <t>PPP Mr P</t>
  </si>
  <si>
    <t>Mr J Williamson</t>
  </si>
  <si>
    <t>Meryl Lynch</t>
  </si>
  <si>
    <t>Std Life</t>
  </si>
  <si>
    <t>PEP (see note below)</t>
  </si>
  <si>
    <t>Mr T A Wilkins</t>
  </si>
  <si>
    <t>Pegasus</t>
  </si>
  <si>
    <t>T L Wilkins Ltd</t>
  </si>
  <si>
    <t>Mr and Mrs D A Stuard</t>
  </si>
  <si>
    <t>Aberdeen Prolific</t>
  </si>
  <si>
    <t>Bond x 2</t>
  </si>
  <si>
    <t>Frost</t>
  </si>
  <si>
    <t>Scotttish Widows</t>
  </si>
  <si>
    <t>Mrs</t>
  </si>
  <si>
    <t>Joint</t>
  </si>
  <si>
    <t>Mr x 2</t>
  </si>
  <si>
    <t>Mrs + Mr</t>
  </si>
  <si>
    <t>Mr</t>
  </si>
  <si>
    <t>Miss R Fillingham</t>
  </si>
  <si>
    <t>Mr and Mrs Goodburn</t>
  </si>
  <si>
    <t>DATE</t>
  </si>
  <si>
    <t>CLIENT</t>
  </si>
  <si>
    <t>COMPANY</t>
  </si>
  <si>
    <t>TYPE</t>
  </si>
  <si>
    <t>Legal and General</t>
  </si>
  <si>
    <t>ADVISOR</t>
  </si>
  <si>
    <t>One-One</t>
  </si>
  <si>
    <t>Chq 30</t>
  </si>
  <si>
    <t>L. Brown</t>
  </si>
  <si>
    <t>S. Ferozdean</t>
  </si>
  <si>
    <t>Not sure what for. Will have to pay back</t>
  </si>
  <si>
    <t>Date</t>
  </si>
  <si>
    <t>Client</t>
  </si>
  <si>
    <t>Company</t>
  </si>
  <si>
    <t>Term</t>
  </si>
  <si>
    <t>Type</t>
  </si>
  <si>
    <t>Premium</t>
  </si>
  <si>
    <t>Norwich Union</t>
  </si>
  <si>
    <t>Mortgage</t>
  </si>
  <si>
    <t>Comm</t>
  </si>
  <si>
    <t>Standard Life</t>
  </si>
  <si>
    <t>%</t>
  </si>
  <si>
    <t>Total</t>
  </si>
  <si>
    <t>Balance</t>
  </si>
  <si>
    <t>ISA</t>
  </si>
  <si>
    <t>Commission</t>
  </si>
  <si>
    <t>Balance C/F</t>
  </si>
  <si>
    <t>PPP</t>
  </si>
  <si>
    <t>Eurosure</t>
  </si>
  <si>
    <t>Scottish Mutual</t>
  </si>
  <si>
    <t>Transfer</t>
  </si>
  <si>
    <t>Life Assurance</t>
  </si>
  <si>
    <t>N/A</t>
  </si>
  <si>
    <t>A. Smith</t>
  </si>
  <si>
    <t>Unit trust</t>
  </si>
  <si>
    <t xml:space="preserve"> </t>
  </si>
  <si>
    <t>Monthly</t>
  </si>
  <si>
    <t>Legal &amp; General</t>
  </si>
  <si>
    <t>PEP</t>
  </si>
  <si>
    <t>Scottish Equitable</t>
  </si>
  <si>
    <t>National Mutual</t>
  </si>
  <si>
    <t xml:space="preserve">  </t>
  </si>
  <si>
    <t>Scottish Widows</t>
  </si>
  <si>
    <t>D. Jones</t>
  </si>
  <si>
    <t>Income</t>
  </si>
  <si>
    <t>Expenditure</t>
  </si>
  <si>
    <t>Interest</t>
  </si>
  <si>
    <t>Other</t>
  </si>
  <si>
    <t>Chq No</t>
  </si>
  <si>
    <t>Bank Account</t>
  </si>
  <si>
    <t>A</t>
  </si>
  <si>
    <t>ACC</t>
  </si>
  <si>
    <t>B</t>
  </si>
  <si>
    <t>Amount</t>
  </si>
  <si>
    <t>C</t>
  </si>
  <si>
    <t>EXPENDITURE</t>
  </si>
  <si>
    <t xml:space="preserve">A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</si>
  <si>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</si>
  <si>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</si>
  <si>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</si>
  <si>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</si>
  <si>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</si>
  <si>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</si>
  <si>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</si>
  <si>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</si>
  <si>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</si>
  <si>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PHONES</t>
  </si>
  <si>
    <t>Mobile</t>
  </si>
  <si>
    <t>MOTOR VEHICLE</t>
  </si>
  <si>
    <t>Petrol</t>
  </si>
  <si>
    <t>SUNDRY</t>
  </si>
  <si>
    <t>M</t>
  </si>
  <si>
    <t>N</t>
  </si>
  <si>
    <t>O</t>
  </si>
  <si>
    <t>P</t>
  </si>
  <si>
    <t>Q</t>
  </si>
  <si>
    <t>Fees</t>
  </si>
  <si>
    <t>Equip</t>
  </si>
  <si>
    <t>Bank Dbt</t>
  </si>
  <si>
    <t>EXP</t>
  </si>
  <si>
    <t xml:space="preserve">   Description</t>
  </si>
  <si>
    <t>Balance:</t>
  </si>
  <si>
    <t>Mr D. Gyselynck</t>
  </si>
  <si>
    <t>Clawback</t>
  </si>
  <si>
    <t>Eric</t>
  </si>
  <si>
    <t>COMMISSION / DRAWINGS</t>
  </si>
  <si>
    <t>Allen</t>
  </si>
  <si>
    <t xml:space="preserve">Brian </t>
  </si>
  <si>
    <t>Investor</t>
  </si>
  <si>
    <t>BT</t>
  </si>
  <si>
    <t>Tax/Ins.</t>
  </si>
  <si>
    <t>Expens.</t>
  </si>
  <si>
    <t>P. Cash</t>
  </si>
  <si>
    <t>Misc</t>
  </si>
  <si>
    <t>Eric Lewis</t>
  </si>
  <si>
    <t>Drawings</t>
  </si>
  <si>
    <t>Prudential</t>
  </si>
  <si>
    <t>J. Ford</t>
  </si>
  <si>
    <t>Chq 009</t>
  </si>
  <si>
    <t>B. Shelley</t>
  </si>
  <si>
    <t>Chq 010</t>
  </si>
  <si>
    <t>Chq 011</t>
  </si>
  <si>
    <t>Inland Revenue</t>
  </si>
  <si>
    <t>RE: G. Newton</t>
  </si>
  <si>
    <t>COMMISSION</t>
  </si>
  <si>
    <t>Initial</t>
  </si>
  <si>
    <t>Renewal</t>
  </si>
  <si>
    <t>Unallocated</t>
  </si>
  <si>
    <t>DD Standard Life</t>
  </si>
  <si>
    <t>DD NICO</t>
  </si>
  <si>
    <t>Lee Randall</t>
  </si>
  <si>
    <t>Louise Berry</t>
  </si>
  <si>
    <t>Karl Scally</t>
  </si>
  <si>
    <t>Adrian Moran</t>
  </si>
  <si>
    <t>Chris Limmer</t>
  </si>
  <si>
    <t>Gemma Cockshot</t>
  </si>
  <si>
    <t>Jenny Green</t>
  </si>
  <si>
    <t>Tammy Clarke</t>
  </si>
  <si>
    <t>Kelly Smith</t>
  </si>
  <si>
    <t>Rachael Middleton</t>
  </si>
  <si>
    <t>Leanne Byard</t>
  </si>
  <si>
    <t>Matt Johnson</t>
  </si>
  <si>
    <t>Rob Pratt</t>
  </si>
  <si>
    <t>Kate Perkins</t>
  </si>
  <si>
    <t>Chris Langham</t>
  </si>
  <si>
    <t>Paul Clayton</t>
  </si>
  <si>
    <t>Ben Masser</t>
  </si>
  <si>
    <t>Jonathan Strong</t>
  </si>
  <si>
    <t>Sarah Garford</t>
  </si>
  <si>
    <t>Julia Vincent</t>
  </si>
  <si>
    <t>Paul Ashby</t>
  </si>
  <si>
    <t>Jayne Thomas</t>
  </si>
  <si>
    <t>Sally Henderson</t>
  </si>
  <si>
    <t>Ed Briggs</t>
  </si>
  <si>
    <t>Ali Higgins</t>
  </si>
  <si>
    <t>Mark Bailey</t>
  </si>
  <si>
    <t>Richard Alexander</t>
  </si>
  <si>
    <t>Jonathan Jones</t>
  </si>
  <si>
    <t>Amy Clark</t>
  </si>
  <si>
    <t>Alison Langham</t>
  </si>
  <si>
    <t>Mike Daniels</t>
  </si>
  <si>
    <t>Run 1</t>
  </si>
  <si>
    <t xml:space="preserve">Run2 </t>
  </si>
  <si>
    <t>Run3</t>
  </si>
  <si>
    <t>1 MILE TIME TRIAL 25TH JUNE</t>
  </si>
  <si>
    <t>Kevin Higham</t>
  </si>
  <si>
    <t>Steve Penny</t>
  </si>
  <si>
    <t>Tom Wormleighton</t>
  </si>
  <si>
    <t>Katy Grainger</t>
  </si>
  <si>
    <t>Helen Wilebore</t>
  </si>
  <si>
    <t>Lisa Flook</t>
  </si>
  <si>
    <t>Odette Foxall</t>
  </si>
  <si>
    <t>Gordon Landsburgh</t>
  </si>
  <si>
    <t>Ranking</t>
  </si>
  <si>
    <t>Nicola Waite</t>
  </si>
  <si>
    <t>George Birt</t>
  </si>
  <si>
    <t>Ed Batch</t>
  </si>
  <si>
    <t>Petrina Lancaster</t>
  </si>
  <si>
    <t>Jane Wheeler</t>
  </si>
  <si>
    <t>00:99:102</t>
  </si>
  <si>
    <t>George Walton</t>
  </si>
  <si>
    <t>Matt Knight</t>
  </si>
  <si>
    <t>Amanda Knight</t>
  </si>
  <si>
    <t>Ben Harding</t>
  </si>
  <si>
    <t>Rolf Hoelmer</t>
  </si>
  <si>
    <t>Joanne Martin</t>
  </si>
  <si>
    <t>Mel H</t>
  </si>
  <si>
    <t>Charlotte S</t>
  </si>
  <si>
    <t>Michelle Fowler</t>
  </si>
  <si>
    <t>Celine Guery</t>
  </si>
  <si>
    <t>Nicola Quinney</t>
  </si>
  <si>
    <t>Becky Taylor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</si>
</sst>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.0_-;\-&quot;£&quot;* #,##0.0_-;_-&quot;£&quot;* &quot;-&quot;??_-;_-@_-"/>
    <numFmt numFmtId="165" formatCode="_-&quot;£&quot;* #,##0_-;\-&quot;£&quot;* #,##0_-;_-&quot;£&quot;* &quot;-&quot;??_-;_-@_-"/>
    <numFmt numFmtId="166" formatCode="_-&quot;£&quot;* #,##0.000_-;\-&quot;£&quot;* #,##0.000_-;_-&quot;£&quot;* &quot;-&quot;??_-;_-@_-"/>
    <numFmt numFmtId="167" formatCode="_-&quot;£&quot;* #,##0.0000_-;\-&quot;£&quot;* #,##0.0000_-;_-&quot;£&quot;* &quot;-&quot;??_-;_-@_-"/>
    <numFmt numFmtId="168" formatCode="_-&quot;£&quot;* #,##0.00000_-;\-&quot;£&quot;* #,##0.00000_-;_-&quot;£&quot;* &quot;-&quot;??_-;_-@_-"/>
    <numFmt numFmtId="169" formatCode="_-&quot;£&quot;* #,##0.000000_-;\-&quot;£&quot;* #,##0.000000_-;_-&quot;£&quot;* &quot;-&quot;??_-;_-@_-"/>
    <numFmt numFmtId="170" formatCode="_-&quot;£&quot;* #,##0.0000000_-;\-&quot;£&quot;* #,##0.0000000_-;_-&quot;£&quot;* &quot;-&quot;??_-;_-@_-"/>
    <numFmt numFmtId="171" formatCode="_-&quot;£&quot;* #,##0.00000000_-;\-&quot;£&quot;* #,##0.00000000_-;_-&quot;£&quot;* &quot;-&quot;??_-;_-@_-"/>
    <numFmt numFmtId="172" formatCode="_-&quot;£&quot;* #,##0.000000000_-;\-&quot;£&quot;* #,##0.000000000_-;_-&quot;£&quot;* &quot;-&quot;??_-;_-@_-"/>
    <numFmt numFmtId="173" formatCode="_-&quot;£&quot;* #,##0.0000000000_-;\-&quot;£&quot;* #,##0.0000000000_-;_-&quot;£&quot;* &quot;-&quot;??_-;_-@_-"/>
    <numFmt numFmtId="174" formatCode="&quot;£&quot;#,##0.0;[Red]\-&quot;£&quot;#,##0.0"/>
    <numFmt numFmtId="175" formatCode="_-&quot;£&quot;* #,##0.00000000000_-;\-&quot;£&quot;* #,##0.00000000000_-;_-&quot;£&quot;* &quot;-&quot;??_-;_-@_-"/>
    <numFmt numFmtId="176" formatCode="_-&quot;£&quot;* #,##0.000000000000_-;\-&quot;£&quot;* #,##0.000000000000_-;_-&quot;£&quot;* &quot;-&quot;??_-;_-@_-"/>
    <numFmt numFmtId="177" formatCode="0.0"/>
    <numFmt numFmtId="178" formatCode="#,##0.00_ ;\-#,##0.00\ "/>
    <numFmt numFmtId="179" formatCode="&quot;£&quot;#,##0.000;[Red]\-&quot;£&quot;#,##0.000"/>
    <numFmt numFmtId="180" formatCode="&quot;£&quot;#,##0.0000;[Red]\-&quot;£&quot;#,##0.0000"/>
    <numFmt numFmtId="181" formatCode="#,##0.0_ ;\-#,##0.0\ "/>
    <numFmt numFmtId="182" formatCode="#,##0_ ;\-#,##0\ "/>
    <numFmt numFmtId="183" formatCode="#,##0.000_ ;\-#,##0.000\ "/>
    <numFmt numFmtId="184" formatCode="#,##0.0000_ ;\-#,##0.0000\ "/>
    <numFmt numFmtId="185" formatCode="mm/dd/yy"/>
    <numFmt numFmtId="186" formatCode="dd/mm/yy\ "/>
    <numFmt numFmtId="187" formatCode="m/d/yy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"/>
    <numFmt numFmtId="193" formatCode="0.0000"/>
    <numFmt numFmtId="194" formatCode="dd/mm/yy"/>
    <numFmt numFmtId="195" formatCode="#,##0.0"/>
    <numFmt numFmtId="196" formatCode="&quot;£&quot;#,##0"/>
    <numFmt numFmtId="197" formatCode="&quot;£&quot;#,##0.00"/>
    <numFmt numFmtId="198" formatCode="0.0%"/>
    <numFmt numFmtId="199" formatCode="[$-809]dd\ mmmm\ yyyy"/>
    <numFmt numFmtId="200" formatCode="[$-F400]h:mm:ss\ AM/PM"/>
    <numFmt numFmtId="201" formatCode="[$€-2]\ #,##0.00_);[Red]\([$€-2]\ #,##0.00\)"/>
    <numFmt numFmtId="202" formatCode="h:mm:ss"/>
    <numFmt numFmtId="203" formatCode="d/m/yy;@"/>
    <numFmt numFmtId="204" formatCode="dd/mm/yy;@"/>
    <numFmt numFmtId="205" formatCode="mm\.ss"/>
    <numFmt numFmtId="206" formatCode="ss:mm"/>
    <numFmt numFmtId="207" formatCode="m:ss"/>
    <numFmt numFmtId="208" formatCode="ss:m"/>
    <numFmt numFmtId="209" formatCode="0.00000"/>
    <numFmt numFmtId="210" formatCode="hh:mm:ss;@"/>
    <numFmt numFmtId="211" formatCode="mm\-yy"/>
    <numFmt numFmtId="212" formatCode="0.00;[Red]0.00"/>
  </numFmts>
  <fonts count="76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53"/>
      <name val="Arial"/>
      <family val="2"/>
    </font>
    <font>
      <b/>
      <sz val="14"/>
      <color indexed="12"/>
      <name val="Arial"/>
      <family val="2"/>
    </font>
    <font>
      <b/>
      <sz val="10"/>
      <color indexed="52"/>
      <name val="Arial"/>
      <family val="2"/>
    </font>
    <font>
      <sz val="16"/>
      <color indexed="12"/>
      <name val="Arial"/>
      <family val="2"/>
    </font>
    <font>
      <sz val="16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7"/>
      <name val="Arial"/>
      <family val="2"/>
    </font>
    <font>
      <b/>
      <sz val="12"/>
      <color indexed="52"/>
      <name val="Arial"/>
      <family val="2"/>
    </font>
    <font>
      <b/>
      <sz val="12"/>
      <color indexed="17"/>
      <name val="Arial"/>
      <family val="2"/>
    </font>
    <font>
      <b/>
      <sz val="16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53"/>
      <name val="Arial"/>
      <family val="2"/>
    </font>
    <font>
      <sz val="10"/>
      <color indexed="5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10"/>
      <color indexed="9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thick"/>
      <top style="medium"/>
      <bottom style="hair"/>
    </border>
    <border>
      <left>
        <color indexed="63"/>
      </left>
      <right style="thick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4" fontId="5" fillId="0" borderId="0" xfId="44" applyFont="1" applyAlignment="1">
      <alignment/>
    </xf>
    <xf numFmtId="0" fontId="5" fillId="0" borderId="0" xfId="0" applyFont="1" applyAlignment="1">
      <alignment horizontal="right"/>
    </xf>
    <xf numFmtId="9" fontId="5" fillId="0" borderId="0" xfId="59" applyFont="1" applyAlignment="1">
      <alignment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8" fontId="5" fillId="0" borderId="0" xfId="44" applyNumberFormat="1" applyFont="1" applyAlignment="1">
      <alignment/>
    </xf>
    <xf numFmtId="44" fontId="7" fillId="0" borderId="0" xfId="44" applyFont="1" applyAlignment="1">
      <alignment/>
    </xf>
    <xf numFmtId="6" fontId="5" fillId="0" borderId="0" xfId="0" applyNumberFormat="1" applyFont="1" applyAlignment="1">
      <alignment/>
    </xf>
    <xf numFmtId="8" fontId="0" fillId="0" borderId="0" xfId="44" applyNumberFormat="1" applyFont="1" applyAlignment="1">
      <alignment/>
    </xf>
    <xf numFmtId="0" fontId="8" fillId="0" borderId="0" xfId="0" applyFont="1" applyAlignment="1">
      <alignment horizontal="right"/>
    </xf>
    <xf numFmtId="8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8" fontId="10" fillId="0" borderId="0" xfId="0" applyNumberFormat="1" applyFont="1" applyAlignment="1">
      <alignment/>
    </xf>
    <xf numFmtId="8" fontId="9" fillId="0" borderId="0" xfId="0" applyNumberFormat="1" applyFont="1" applyAlignment="1">
      <alignment/>
    </xf>
    <xf numFmtId="44" fontId="0" fillId="0" borderId="0" xfId="44" applyFont="1" applyAlignment="1">
      <alignment/>
    </xf>
    <xf numFmtId="8" fontId="6" fillId="0" borderId="0" xfId="44" applyNumberFormat="1" applyFont="1" applyAlignment="1">
      <alignment/>
    </xf>
    <xf numFmtId="6" fontId="9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9" fontId="0" fillId="0" borderId="0" xfId="59" applyFont="1" applyAlignment="1">
      <alignment/>
    </xf>
    <xf numFmtId="14" fontId="0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6" fontId="13" fillId="0" borderId="0" xfId="0" applyNumberFormat="1" applyFont="1" applyAlignment="1">
      <alignment/>
    </xf>
    <xf numFmtId="44" fontId="7" fillId="0" borderId="0" xfId="44" applyFont="1" applyAlignment="1">
      <alignment/>
    </xf>
    <xf numFmtId="8" fontId="0" fillId="0" borderId="0" xfId="44" applyNumberFormat="1" applyFont="1" applyAlignment="1">
      <alignment/>
    </xf>
    <xf numFmtId="8" fontId="0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8" fontId="0" fillId="0" borderId="0" xfId="0" applyNumberFormat="1" applyAlignment="1">
      <alignment/>
    </xf>
    <xf numFmtId="6" fontId="9" fillId="0" borderId="0" xfId="0" applyNumberFormat="1" applyFont="1" applyAlignment="1">
      <alignment horizontal="right"/>
    </xf>
    <xf numFmtId="44" fontId="0" fillId="0" borderId="0" xfId="44" applyAlignment="1">
      <alignment/>
    </xf>
    <xf numFmtId="6" fontId="5" fillId="0" borderId="0" xfId="44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6" fontId="16" fillId="0" borderId="0" xfId="0" applyNumberFormat="1" applyFont="1" applyAlignment="1">
      <alignment/>
    </xf>
    <xf numFmtId="14" fontId="1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2" fontId="0" fillId="0" borderId="0" xfId="44" applyNumberFormat="1" applyAlignment="1">
      <alignment/>
    </xf>
    <xf numFmtId="2" fontId="0" fillId="0" borderId="0" xfId="44" applyNumberFormat="1" applyFont="1" applyAlignment="1">
      <alignment/>
    </xf>
    <xf numFmtId="0" fontId="0" fillId="0" borderId="0" xfId="0" applyFont="1" applyAlignment="1">
      <alignment horizontal="left"/>
    </xf>
    <xf numFmtId="0" fontId="20" fillId="0" borderId="0" xfId="0" applyFont="1" applyAlignment="1">
      <alignment/>
    </xf>
    <xf numFmtId="178" fontId="20" fillId="0" borderId="0" xfId="44" applyNumberFormat="1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2" fontId="23" fillId="0" borderId="0" xfId="0" applyNumberFormat="1" applyFont="1" applyAlignment="1">
      <alignment horizontal="right"/>
    </xf>
    <xf numFmtId="8" fontId="0" fillId="0" borderId="0" xfId="0" applyNumberFormat="1" applyFont="1" applyAlignment="1">
      <alignment horizontal="left"/>
    </xf>
    <xf numFmtId="44" fontId="0" fillId="0" borderId="0" xfId="44" applyFont="1" applyAlignment="1">
      <alignment/>
    </xf>
    <xf numFmtId="8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44" applyNumberFormat="1" applyFont="1" applyAlignment="1">
      <alignment/>
    </xf>
    <xf numFmtId="6" fontId="0" fillId="0" borderId="0" xfId="0" applyNumberFormat="1" applyFont="1" applyAlignment="1">
      <alignment horizontal="left"/>
    </xf>
    <xf numFmtId="6" fontId="0" fillId="0" borderId="0" xfId="0" applyNumberFormat="1" applyFont="1" applyAlignment="1">
      <alignment/>
    </xf>
    <xf numFmtId="8" fontId="0" fillId="0" borderId="0" xfId="0" applyNumberFormat="1" applyFont="1" applyAlignment="1">
      <alignment horizontal="right"/>
    </xf>
    <xf numFmtId="44" fontId="0" fillId="0" borderId="0" xfId="44" applyFont="1" applyAlignment="1">
      <alignment horizontal="left" indent="1"/>
    </xf>
    <xf numFmtId="8" fontId="0" fillId="0" borderId="0" xfId="44" applyNumberFormat="1" applyFont="1" applyAlignment="1">
      <alignment horizontal="left" indent="1"/>
    </xf>
    <xf numFmtId="8" fontId="0" fillId="0" borderId="0" xfId="44" applyNumberFormat="1" applyFont="1" applyAlignment="1">
      <alignment horizontal="right"/>
    </xf>
    <xf numFmtId="6" fontId="0" fillId="0" borderId="0" xfId="44" applyNumberFormat="1" applyFont="1" applyAlignment="1">
      <alignment/>
    </xf>
    <xf numFmtId="6" fontId="0" fillId="0" borderId="0" xfId="59" applyNumberFormat="1" applyFont="1" applyAlignment="1">
      <alignment/>
    </xf>
    <xf numFmtId="165" fontId="0" fillId="0" borderId="0" xfId="44" applyNumberFormat="1" applyFont="1" applyAlignment="1">
      <alignment/>
    </xf>
    <xf numFmtId="44" fontId="0" fillId="0" borderId="0" xfId="44" applyFont="1" applyAlignment="1">
      <alignment horizontal="left" indent="2"/>
    </xf>
    <xf numFmtId="8" fontId="0" fillId="0" borderId="0" xfId="59" applyNumberFormat="1" applyFont="1" applyAlignment="1">
      <alignment/>
    </xf>
    <xf numFmtId="14" fontId="0" fillId="0" borderId="0" xfId="0" applyNumberFormat="1" applyFont="1" applyAlignment="1">
      <alignment/>
    </xf>
    <xf numFmtId="8" fontId="0" fillId="0" borderId="0" xfId="44" applyNumberFormat="1" applyFont="1" applyAlignment="1">
      <alignment horizontal="left" indent="2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4" fontId="0" fillId="0" borderId="0" xfId="44" applyFont="1" applyAlignment="1">
      <alignment horizontal="right"/>
    </xf>
    <xf numFmtId="6" fontId="0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8" fontId="7" fillId="0" borderId="0" xfId="0" applyNumberFormat="1" applyFont="1" applyAlignment="1">
      <alignment horizontal="right"/>
    </xf>
    <xf numFmtId="6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/>
    </xf>
    <xf numFmtId="8" fontId="7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24" fillId="33" borderId="0" xfId="0" applyFont="1" applyFill="1" applyAlignment="1">
      <alignment/>
    </xf>
    <xf numFmtId="0" fontId="24" fillId="34" borderId="0" xfId="0" applyFont="1" applyFill="1" applyAlignment="1">
      <alignment/>
    </xf>
    <xf numFmtId="14" fontId="0" fillId="0" borderId="0" xfId="0" applyNumberFormat="1" applyAlignment="1">
      <alignment horizontal="left"/>
    </xf>
    <xf numFmtId="8" fontId="16" fillId="0" borderId="0" xfId="0" applyNumberFormat="1" applyFont="1" applyAlignment="1">
      <alignment/>
    </xf>
    <xf numFmtId="14" fontId="0" fillId="0" borderId="0" xfId="44" applyNumberFormat="1" applyFont="1" applyAlignment="1">
      <alignment horizontal="right"/>
    </xf>
    <xf numFmtId="0" fontId="7" fillId="0" borderId="0" xfId="0" applyFont="1" applyAlignment="1">
      <alignment horizontal="right"/>
    </xf>
    <xf numFmtId="8" fontId="9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0" fillId="0" borderId="0" xfId="0" applyFont="1" applyFill="1" applyAlignment="1">
      <alignment/>
    </xf>
    <xf numFmtId="6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5" fillId="34" borderId="0" xfId="0" applyFont="1" applyFill="1" applyAlignment="1">
      <alignment/>
    </xf>
    <xf numFmtId="0" fontId="24" fillId="35" borderId="0" xfId="0" applyFont="1" applyFill="1" applyAlignment="1">
      <alignment/>
    </xf>
    <xf numFmtId="0" fontId="28" fillId="36" borderId="0" xfId="0" applyFont="1" applyFill="1" applyAlignment="1">
      <alignment/>
    </xf>
    <xf numFmtId="0" fontId="14" fillId="36" borderId="0" xfId="0" applyFont="1" applyFill="1" applyAlignment="1">
      <alignment horizontal="right"/>
    </xf>
    <xf numFmtId="0" fontId="14" fillId="34" borderId="0" xfId="0" applyFont="1" applyFill="1" applyAlignment="1">
      <alignment horizontal="right"/>
    </xf>
    <xf numFmtId="0" fontId="14" fillId="35" borderId="0" xfId="0" applyFont="1" applyFill="1" applyAlignment="1">
      <alignment horizontal="right"/>
    </xf>
    <xf numFmtId="0" fontId="14" fillId="35" borderId="0" xfId="0" applyFont="1" applyFill="1" applyAlignment="1">
      <alignment horizontal="left"/>
    </xf>
    <xf numFmtId="0" fontId="14" fillId="33" borderId="0" xfId="0" applyFont="1" applyFill="1" applyAlignment="1">
      <alignment horizontal="right"/>
    </xf>
    <xf numFmtId="44" fontId="0" fillId="0" borderId="0" xfId="44" applyFont="1" applyAlignment="1">
      <alignment/>
    </xf>
    <xf numFmtId="0" fontId="29" fillId="0" borderId="0" xfId="0" applyFont="1" applyAlignment="1">
      <alignment/>
    </xf>
    <xf numFmtId="8" fontId="1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178" fontId="0" fillId="0" borderId="0" xfId="44" applyNumberFormat="1" applyFont="1" applyAlignment="1">
      <alignment/>
    </xf>
    <xf numFmtId="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49" fontId="0" fillId="0" borderId="0" xfId="44" applyNumberFormat="1" applyFont="1" applyAlignment="1">
      <alignment/>
    </xf>
    <xf numFmtId="8" fontId="10" fillId="0" borderId="0" xfId="0" applyNumberFormat="1" applyFont="1" applyAlignment="1">
      <alignment horizontal="left" indent="2"/>
    </xf>
    <xf numFmtId="0" fontId="16" fillId="0" borderId="0" xfId="0" applyFont="1" applyAlignment="1">
      <alignment horizontal="right"/>
    </xf>
    <xf numFmtId="1" fontId="23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20" fillId="0" borderId="0" xfId="0" applyNumberFormat="1" applyFont="1" applyAlignment="1">
      <alignment/>
    </xf>
    <xf numFmtId="1" fontId="20" fillId="0" borderId="0" xfId="44" applyNumberFormat="1" applyFont="1" applyAlignment="1">
      <alignment/>
    </xf>
    <xf numFmtId="1" fontId="0" fillId="0" borderId="0" xfId="0" applyNumberFormat="1" applyAlignment="1">
      <alignment/>
    </xf>
    <xf numFmtId="182" fontId="20" fillId="0" borderId="0" xfId="44" applyNumberFormat="1" applyFont="1" applyAlignment="1">
      <alignment/>
    </xf>
    <xf numFmtId="2" fontId="23" fillId="0" borderId="0" xfId="0" applyNumberFormat="1" applyFont="1" applyAlignment="1">
      <alignment horizontal="left"/>
    </xf>
    <xf numFmtId="0" fontId="19" fillId="37" borderId="0" xfId="0" applyFont="1" applyFill="1" applyAlignment="1">
      <alignment/>
    </xf>
    <xf numFmtId="0" fontId="19" fillId="38" borderId="0" xfId="0" applyFont="1" applyFill="1" applyAlignment="1">
      <alignment/>
    </xf>
    <xf numFmtId="0" fontId="0" fillId="38" borderId="0" xfId="0" applyFill="1" applyAlignment="1">
      <alignment/>
    </xf>
    <xf numFmtId="0" fontId="30" fillId="39" borderId="0" xfId="0" applyFont="1" applyFill="1" applyAlignment="1">
      <alignment/>
    </xf>
    <xf numFmtId="0" fontId="0" fillId="39" borderId="0" xfId="0" applyFill="1" applyAlignment="1">
      <alignment/>
    </xf>
    <xf numFmtId="0" fontId="6" fillId="37" borderId="0" xfId="0" applyFont="1" applyFill="1" applyAlignment="1">
      <alignment/>
    </xf>
    <xf numFmtId="8" fontId="13" fillId="0" borderId="0" xfId="0" applyNumberFormat="1" applyFont="1" applyAlignment="1">
      <alignment/>
    </xf>
    <xf numFmtId="0" fontId="27" fillId="0" borderId="0" xfId="0" applyFont="1" applyAlignment="1">
      <alignment/>
    </xf>
    <xf numFmtId="0" fontId="13" fillId="0" borderId="0" xfId="0" applyFont="1" applyAlignment="1">
      <alignment horizontal="right"/>
    </xf>
    <xf numFmtId="178" fontId="0" fillId="0" borderId="0" xfId="44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 indent="2"/>
    </xf>
    <xf numFmtId="0" fontId="10" fillId="0" borderId="0" xfId="0" applyFont="1" applyAlignment="1">
      <alignment horizontal="center"/>
    </xf>
    <xf numFmtId="186" fontId="0" fillId="0" borderId="0" xfId="0" applyNumberFormat="1" applyAlignment="1">
      <alignment/>
    </xf>
    <xf numFmtId="0" fontId="31" fillId="40" borderId="0" xfId="0" applyFont="1" applyFill="1" applyAlignment="1">
      <alignment/>
    </xf>
    <xf numFmtId="0" fontId="25" fillId="33" borderId="0" xfId="0" applyFont="1" applyFill="1" applyAlignment="1">
      <alignment/>
    </xf>
    <xf numFmtId="0" fontId="0" fillId="33" borderId="0" xfId="0" applyFill="1" applyAlignment="1">
      <alignment/>
    </xf>
    <xf numFmtId="0" fontId="31" fillId="34" borderId="0" xfId="0" applyFont="1" applyFill="1" applyAlignment="1">
      <alignment/>
    </xf>
    <xf numFmtId="0" fontId="28" fillId="40" borderId="0" xfId="0" applyFont="1" applyFill="1" applyAlignment="1">
      <alignment/>
    </xf>
    <xf numFmtId="0" fontId="19" fillId="35" borderId="0" xfId="0" applyFont="1" applyFill="1" applyAlignment="1">
      <alignment horizontal="left"/>
    </xf>
    <xf numFmtId="0" fontId="31" fillId="35" borderId="0" xfId="0" applyFont="1" applyFill="1" applyAlignment="1">
      <alignment/>
    </xf>
    <xf numFmtId="186" fontId="0" fillId="0" borderId="0" xfId="0" applyNumberFormat="1" applyAlignment="1">
      <alignment horizontal="left"/>
    </xf>
    <xf numFmtId="0" fontId="19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8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6" fontId="16" fillId="0" borderId="0" xfId="0" applyNumberFormat="1" applyFont="1" applyAlignment="1">
      <alignment horizontal="right"/>
    </xf>
    <xf numFmtId="14" fontId="32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6" fontId="32" fillId="0" borderId="0" xfId="0" applyNumberFormat="1" applyFont="1" applyAlignment="1">
      <alignment horizontal="right"/>
    </xf>
    <xf numFmtId="8" fontId="32" fillId="0" borderId="0" xfId="0" applyNumberFormat="1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right"/>
    </xf>
    <xf numFmtId="8" fontId="0" fillId="0" borderId="0" xfId="44" applyNumberFormat="1" applyFont="1" applyAlignment="1">
      <alignment/>
    </xf>
    <xf numFmtId="14" fontId="33" fillId="0" borderId="0" xfId="0" applyNumberFormat="1" applyFont="1" applyAlignment="1">
      <alignment/>
    </xf>
    <xf numFmtId="8" fontId="16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/>
    </xf>
    <xf numFmtId="2" fontId="0" fillId="0" borderId="0" xfId="44" applyNumberFormat="1" applyFont="1" applyAlignment="1">
      <alignment horizontal="right"/>
    </xf>
    <xf numFmtId="2" fontId="0" fillId="0" borderId="0" xfId="44" applyNumberFormat="1" applyFont="1" applyAlignment="1">
      <alignment horizontal="left" indent="1"/>
    </xf>
    <xf numFmtId="2" fontId="0" fillId="0" borderId="0" xfId="44" applyNumberFormat="1" applyFont="1" applyAlignment="1">
      <alignment horizontal="left" indent="2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 indent="1"/>
    </xf>
    <xf numFmtId="2" fontId="0" fillId="0" borderId="0" xfId="0" applyNumberFormat="1" applyFont="1" applyAlignment="1">
      <alignment horizontal="left" indent="2"/>
    </xf>
    <xf numFmtId="14" fontId="34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8" fontId="34" fillId="0" borderId="0" xfId="0" applyNumberFormat="1" applyFont="1" applyAlignment="1">
      <alignment/>
    </xf>
    <xf numFmtId="6" fontId="34" fillId="0" borderId="0" xfId="0" applyNumberFormat="1" applyFont="1" applyAlignment="1">
      <alignment/>
    </xf>
    <xf numFmtId="6" fontId="34" fillId="0" borderId="0" xfId="0" applyNumberFormat="1" applyFont="1" applyAlignment="1">
      <alignment horizontal="right"/>
    </xf>
    <xf numFmtId="8" fontId="34" fillId="0" borderId="0" xfId="0" applyNumberFormat="1" applyFont="1" applyAlignment="1">
      <alignment horizontal="right"/>
    </xf>
    <xf numFmtId="44" fontId="34" fillId="0" borderId="0" xfId="44" applyFont="1" applyAlignment="1">
      <alignment/>
    </xf>
    <xf numFmtId="8" fontId="34" fillId="0" borderId="0" xfId="44" applyNumberFormat="1" applyFont="1" applyAlignment="1">
      <alignment/>
    </xf>
    <xf numFmtId="44" fontId="34" fillId="0" borderId="0" xfId="44" applyFont="1" applyAlignment="1">
      <alignment horizontal="right"/>
    </xf>
    <xf numFmtId="8" fontId="34" fillId="0" borderId="0" xfId="44" applyNumberFormat="1" applyFont="1" applyAlignment="1">
      <alignment horizontal="right"/>
    </xf>
    <xf numFmtId="44" fontId="34" fillId="0" borderId="0" xfId="44" applyNumberFormat="1" applyFont="1" applyAlignment="1">
      <alignment horizontal="right"/>
    </xf>
    <xf numFmtId="44" fontId="34" fillId="0" borderId="0" xfId="44" applyFont="1" applyAlignment="1">
      <alignment horizontal="left" indent="2"/>
    </xf>
    <xf numFmtId="0" fontId="34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4" fontId="35" fillId="0" borderId="0" xfId="44" applyNumberFormat="1" applyFont="1" applyAlignment="1">
      <alignment horizontal="left" indent="2"/>
    </xf>
    <xf numFmtId="8" fontId="34" fillId="0" borderId="0" xfId="44" applyNumberFormat="1" applyFont="1" applyAlignment="1">
      <alignment horizontal="left" indent="2"/>
    </xf>
    <xf numFmtId="8" fontId="35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41" borderId="0" xfId="0" applyFont="1" applyFill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Border="1" applyAlignment="1">
      <alignment/>
    </xf>
    <xf numFmtId="0" fontId="37" fillId="41" borderId="10" xfId="0" applyFont="1" applyFill="1" applyBorder="1" applyAlignment="1">
      <alignment/>
    </xf>
    <xf numFmtId="204" fontId="37" fillId="41" borderId="0" xfId="0" applyNumberFormat="1" applyFont="1" applyFill="1" applyBorder="1" applyAlignment="1">
      <alignment/>
    </xf>
    <xf numFmtId="204" fontId="37" fillId="41" borderId="0" xfId="0" applyNumberFormat="1" applyFont="1" applyFill="1" applyBorder="1" applyAlignment="1">
      <alignment horizontal="left"/>
    </xf>
    <xf numFmtId="0" fontId="37" fillId="41" borderId="11" xfId="0" applyFont="1" applyFill="1" applyBorder="1" applyAlignment="1">
      <alignment/>
    </xf>
    <xf numFmtId="0" fontId="39" fillId="0" borderId="12" xfId="0" applyFont="1" applyFill="1" applyBorder="1" applyAlignment="1">
      <alignment horizontal="left"/>
    </xf>
    <xf numFmtId="0" fontId="39" fillId="0" borderId="12" xfId="0" applyFont="1" applyFill="1" applyBorder="1" applyAlignment="1">
      <alignment/>
    </xf>
    <xf numFmtId="45" fontId="40" fillId="0" borderId="13" xfId="0" applyNumberFormat="1" applyFont="1" applyFill="1" applyBorder="1" applyAlignment="1">
      <alignment horizontal="right"/>
    </xf>
    <xf numFmtId="45" fontId="39" fillId="0" borderId="13" xfId="0" applyNumberFormat="1" applyFont="1" applyFill="1" applyBorder="1" applyAlignment="1">
      <alignment horizontal="right"/>
    </xf>
    <xf numFmtId="209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4" xfId="0" applyFont="1" applyFill="1" applyBorder="1" applyAlignment="1">
      <alignment horizontal="left"/>
    </xf>
    <xf numFmtId="0" fontId="39" fillId="0" borderId="14" xfId="0" applyFont="1" applyFill="1" applyBorder="1" applyAlignment="1">
      <alignment/>
    </xf>
    <xf numFmtId="45" fontId="39" fillId="0" borderId="15" xfId="0" applyNumberFormat="1" applyFont="1" applyFill="1" applyBorder="1" applyAlignment="1">
      <alignment horizontal="right"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3" xfId="0" applyFont="1" applyBorder="1" applyAlignment="1">
      <alignment/>
    </xf>
    <xf numFmtId="49" fontId="39" fillId="0" borderId="13" xfId="0" applyNumberFormat="1" applyFont="1" applyBorder="1" applyAlignment="1">
      <alignment/>
    </xf>
    <xf numFmtId="0" fontId="39" fillId="0" borderId="14" xfId="0" applyFont="1" applyFill="1" applyBorder="1" applyAlignment="1">
      <alignment/>
    </xf>
    <xf numFmtId="45" fontId="39" fillId="0" borderId="13" xfId="0" applyNumberFormat="1" applyFont="1" applyBorder="1" applyAlignment="1">
      <alignment/>
    </xf>
    <xf numFmtId="45" fontId="40" fillId="0" borderId="13" xfId="0" applyNumberFormat="1" applyFont="1" applyBorder="1" applyAlignment="1">
      <alignment/>
    </xf>
    <xf numFmtId="45" fontId="40" fillId="0" borderId="15" xfId="0" applyNumberFormat="1" applyFont="1" applyFill="1" applyBorder="1" applyAlignment="1">
      <alignment horizontal="right"/>
    </xf>
    <xf numFmtId="45" fontId="40" fillId="0" borderId="13" xfId="0" applyNumberFormat="1" applyFont="1" applyBorder="1" applyAlignment="1">
      <alignment horizontal="right"/>
    </xf>
    <xf numFmtId="45" fontId="39" fillId="0" borderId="13" xfId="0" applyNumberFormat="1" applyFont="1" applyBorder="1" applyAlignment="1">
      <alignment horizontal="right"/>
    </xf>
    <xf numFmtId="45" fontId="39" fillId="0" borderId="15" xfId="0" applyNumberFormat="1" applyFont="1" applyFill="1" applyBorder="1" applyAlignment="1">
      <alignment/>
    </xf>
    <xf numFmtId="45" fontId="39" fillId="0" borderId="13" xfId="0" applyNumberFormat="1" applyFont="1" applyFill="1" applyBorder="1" applyAlignment="1">
      <alignment/>
    </xf>
    <xf numFmtId="49" fontId="39" fillId="0" borderId="0" xfId="0" applyNumberFormat="1" applyFont="1" applyAlignment="1">
      <alignment/>
    </xf>
    <xf numFmtId="0" fontId="39" fillId="0" borderId="12" xfId="0" applyFont="1" applyBorder="1" applyAlignment="1">
      <alignment/>
    </xf>
    <xf numFmtId="45" fontId="40" fillId="0" borderId="16" xfId="0" applyNumberFormat="1" applyFont="1" applyBorder="1" applyAlignment="1">
      <alignment horizontal="right"/>
    </xf>
    <xf numFmtId="0" fontId="39" fillId="0" borderId="0" xfId="0" applyFont="1" applyFill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45" fontId="39" fillId="0" borderId="18" xfId="0" applyNumberFormat="1" applyFont="1" applyFill="1" applyBorder="1" applyAlignment="1">
      <alignment horizontal="right"/>
    </xf>
    <xf numFmtId="45" fontId="40" fillId="0" borderId="18" xfId="0" applyNumberFormat="1" applyFont="1" applyFill="1" applyBorder="1" applyAlignment="1">
      <alignment horizontal="right"/>
    </xf>
    <xf numFmtId="45" fontId="40" fillId="0" borderId="19" xfId="0" applyNumberFormat="1" applyFont="1" applyFill="1" applyBorder="1" applyAlignment="1">
      <alignment horizontal="right"/>
    </xf>
    <xf numFmtId="45" fontId="39" fillId="0" borderId="19" xfId="0" applyNumberFormat="1" applyFont="1" applyFill="1" applyBorder="1" applyAlignment="1">
      <alignment horizontal="right"/>
    </xf>
    <xf numFmtId="45" fontId="40" fillId="0" borderId="19" xfId="0" applyNumberFormat="1" applyFont="1" applyBorder="1" applyAlignment="1">
      <alignment horizontal="right"/>
    </xf>
    <xf numFmtId="45" fontId="40" fillId="0" borderId="19" xfId="0" applyNumberFormat="1" applyFont="1" applyBorder="1" applyAlignment="1">
      <alignment/>
    </xf>
    <xf numFmtId="45" fontId="39" fillId="0" borderId="19" xfId="0" applyNumberFormat="1" applyFont="1" applyBorder="1" applyAlignment="1">
      <alignment/>
    </xf>
    <xf numFmtId="45" fontId="40" fillId="0" borderId="20" xfId="0" applyNumberFormat="1" applyFont="1" applyFill="1" applyBorder="1" applyAlignment="1">
      <alignment horizontal="right"/>
    </xf>
    <xf numFmtId="45" fontId="39" fillId="0" borderId="21" xfId="0" applyNumberFormat="1" applyFont="1" applyFill="1" applyBorder="1" applyAlignment="1">
      <alignment horizontal="right"/>
    </xf>
    <xf numFmtId="45" fontId="39" fillId="0" borderId="21" xfId="0" applyNumberFormat="1" applyFont="1" applyBorder="1" applyAlignment="1">
      <alignment horizontal="right"/>
    </xf>
    <xf numFmtId="45" fontId="40" fillId="0" borderId="21" xfId="0" applyNumberFormat="1" applyFont="1" applyBorder="1" applyAlignment="1">
      <alignment horizontal="right"/>
    </xf>
    <xf numFmtId="45" fontId="40" fillId="0" borderId="21" xfId="0" applyNumberFormat="1" applyFont="1" applyBorder="1" applyAlignment="1">
      <alignment/>
    </xf>
    <xf numFmtId="45" fontId="40" fillId="0" borderId="21" xfId="0" applyNumberFormat="1" applyFont="1" applyFill="1" applyBorder="1" applyAlignment="1">
      <alignment horizontal="right"/>
    </xf>
    <xf numFmtId="45" fontId="40" fillId="0" borderId="22" xfId="0" applyNumberFormat="1" applyFont="1" applyFill="1" applyBorder="1" applyAlignment="1">
      <alignment horizontal="right"/>
    </xf>
    <xf numFmtId="45" fontId="40" fillId="0" borderId="23" xfId="0" applyNumberFormat="1" applyFont="1" applyBorder="1" applyAlignment="1">
      <alignment horizontal="right"/>
    </xf>
    <xf numFmtId="45" fontId="40" fillId="0" borderId="0" xfId="0" applyNumberFormat="1" applyFont="1" applyBorder="1" applyAlignment="1">
      <alignment horizontal="right"/>
    </xf>
    <xf numFmtId="2" fontId="39" fillId="0" borderId="24" xfId="0" applyNumberFormat="1" applyFont="1" applyFill="1" applyBorder="1" applyAlignment="1">
      <alignment/>
    </xf>
    <xf numFmtId="2" fontId="39" fillId="0" borderId="24" xfId="0" applyNumberFormat="1" applyFont="1" applyBorder="1" applyAlignment="1">
      <alignment/>
    </xf>
    <xf numFmtId="0" fontId="37" fillId="41" borderId="25" xfId="0" applyFont="1" applyFill="1" applyBorder="1" applyAlignment="1">
      <alignment/>
    </xf>
    <xf numFmtId="0" fontId="37" fillId="41" borderId="26" xfId="0" applyFont="1" applyFill="1" applyBorder="1" applyAlignment="1">
      <alignment/>
    </xf>
    <xf numFmtId="0" fontId="37" fillId="41" borderId="27" xfId="0" applyFont="1" applyFill="1" applyBorder="1" applyAlignment="1">
      <alignment/>
    </xf>
    <xf numFmtId="45" fontId="40" fillId="0" borderId="28" xfId="0" applyNumberFormat="1" applyFont="1" applyBorder="1" applyAlignment="1">
      <alignment horizontal="right"/>
    </xf>
    <xf numFmtId="21" fontId="39" fillId="0" borderId="29" xfId="0" applyNumberFormat="1" applyFont="1" applyBorder="1" applyAlignment="1">
      <alignment/>
    </xf>
    <xf numFmtId="21" fontId="39" fillId="0" borderId="14" xfId="0" applyNumberFormat="1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31" xfId="0" applyFont="1" applyBorder="1" applyAlignment="1">
      <alignment/>
    </xf>
    <xf numFmtId="45" fontId="40" fillId="0" borderId="32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45" fontId="40" fillId="0" borderId="17" xfId="0" applyNumberFormat="1" applyFont="1" applyFill="1" applyBorder="1" applyAlignment="1">
      <alignment horizontal="right"/>
    </xf>
    <xf numFmtId="45" fontId="39" fillId="0" borderId="18" xfId="0" applyNumberFormat="1" applyFont="1" applyBorder="1" applyAlignment="1">
      <alignment horizontal="right"/>
    </xf>
    <xf numFmtId="45" fontId="40" fillId="0" borderId="18" xfId="0" applyNumberFormat="1" applyFont="1" applyBorder="1" applyAlignment="1">
      <alignment horizontal="right"/>
    </xf>
    <xf numFmtId="45" fontId="40" fillId="0" borderId="18" xfId="0" applyNumberFormat="1" applyFont="1" applyBorder="1" applyAlignment="1">
      <alignment/>
    </xf>
    <xf numFmtId="45" fontId="40" fillId="0" borderId="33" xfId="0" applyNumberFormat="1" applyFont="1" applyFill="1" applyBorder="1" applyAlignment="1">
      <alignment horizontal="right"/>
    </xf>
    <xf numFmtId="200" fontId="39" fillId="0" borderId="0" xfId="0" applyNumberFormat="1" applyFont="1" applyAlignment="1">
      <alignment/>
    </xf>
    <xf numFmtId="0" fontId="5" fillId="0" borderId="0" xfId="0" applyFont="1" applyAlignment="1">
      <alignment/>
    </xf>
    <xf numFmtId="45" fontId="40" fillId="0" borderId="34" xfId="0" applyNumberFormat="1" applyFont="1" applyBorder="1" applyAlignment="1">
      <alignment horizontal="right"/>
    </xf>
    <xf numFmtId="0" fontId="39" fillId="0" borderId="21" xfId="0" applyFont="1" applyBorder="1" applyAlignment="1">
      <alignment/>
    </xf>
    <xf numFmtId="45" fontId="40" fillId="0" borderId="0" xfId="0" applyNumberFormat="1" applyFont="1" applyFill="1" applyAlignment="1">
      <alignment horizontal="right"/>
    </xf>
    <xf numFmtId="45" fontId="39" fillId="0" borderId="0" xfId="0" applyNumberFormat="1" applyFont="1" applyFill="1" applyAlignment="1">
      <alignment horizontal="right"/>
    </xf>
    <xf numFmtId="45" fontId="39" fillId="0" borderId="0" xfId="0" applyNumberFormat="1" applyFont="1" applyAlignment="1">
      <alignment horizontal="right"/>
    </xf>
    <xf numFmtId="45" fontId="40" fillId="0" borderId="0" xfId="0" applyNumberFormat="1" applyFont="1" applyAlignment="1">
      <alignment horizontal="right"/>
    </xf>
    <xf numFmtId="45" fontId="40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0" fontId="39" fillId="0" borderId="24" xfId="0" applyFont="1" applyBorder="1" applyAlignment="1">
      <alignment/>
    </xf>
    <xf numFmtId="0" fontId="39" fillId="0" borderId="35" xfId="0" applyFont="1" applyBorder="1" applyAlignment="1">
      <alignment/>
    </xf>
    <xf numFmtId="45" fontId="39" fillId="0" borderId="14" xfId="0" applyNumberFormat="1" applyFont="1" applyFill="1" applyBorder="1" applyAlignment="1">
      <alignment horizontal="right"/>
    </xf>
    <xf numFmtId="45" fontId="40" fillId="0" borderId="14" xfId="0" applyNumberFormat="1" applyFont="1" applyFill="1" applyBorder="1" applyAlignment="1">
      <alignment horizontal="right"/>
    </xf>
    <xf numFmtId="45" fontId="39" fillId="0" borderId="14" xfId="0" applyNumberFormat="1" applyFont="1" applyBorder="1" applyAlignment="1">
      <alignment horizontal="right"/>
    </xf>
    <xf numFmtId="45" fontId="39" fillId="0" borderId="14" xfId="0" applyNumberFormat="1" applyFont="1" applyBorder="1" applyAlignment="1">
      <alignment/>
    </xf>
    <xf numFmtId="0" fontId="39" fillId="42" borderId="14" xfId="0" applyFont="1" applyFill="1" applyBorder="1" applyAlignment="1">
      <alignment horizontal="left"/>
    </xf>
    <xf numFmtId="0" fontId="39" fillId="42" borderId="14" xfId="0" applyFont="1" applyFill="1" applyBorder="1" applyAlignment="1">
      <alignment/>
    </xf>
    <xf numFmtId="0" fontId="39" fillId="42" borderId="36" xfId="0" applyFont="1" applyFill="1" applyBorder="1" applyAlignment="1">
      <alignment/>
    </xf>
    <xf numFmtId="0" fontId="39" fillId="0" borderId="36" xfId="0" applyFont="1" applyFill="1" applyBorder="1" applyAlignment="1">
      <alignment/>
    </xf>
    <xf numFmtId="45" fontId="40" fillId="0" borderId="31" xfId="0" applyNumberFormat="1" applyFont="1" applyFill="1" applyBorder="1" applyAlignment="1">
      <alignment horizontal="right"/>
    </xf>
    <xf numFmtId="2" fontId="39" fillId="0" borderId="37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25</xdr:col>
      <xdr:colOff>361950</xdr:colOff>
      <xdr:row>0</xdr:row>
      <xdr:rowOff>609600</xdr:rowOff>
    </xdr:to>
    <xdr:pic>
      <xdr:nvPicPr>
        <xdr:cNvPr id="1" name="Picture 1" descr="HRC_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210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40</xdr:col>
      <xdr:colOff>0</xdr:colOff>
      <xdr:row>0</xdr:row>
      <xdr:rowOff>581025</xdr:rowOff>
    </xdr:to>
    <xdr:pic>
      <xdr:nvPicPr>
        <xdr:cNvPr id="1" name="Picture 1" descr="HRC_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3933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5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151" sqref="C151"/>
    </sheetView>
  </sheetViews>
  <sheetFormatPr defaultColWidth="9.140625" defaultRowHeight="12.75"/>
  <cols>
    <col min="1" max="1" width="14.140625" style="0" customWidth="1"/>
    <col min="2" max="2" width="29.140625" style="0" customWidth="1"/>
    <col min="3" max="3" width="30.00390625" style="0" customWidth="1"/>
    <col min="5" max="5" width="10.421875" style="0" customWidth="1"/>
    <col min="6" max="6" width="11.28125" style="0" customWidth="1"/>
    <col min="7" max="7" width="21.421875" style="0" customWidth="1"/>
    <col min="8" max="8" width="10.7109375" style="0" customWidth="1"/>
    <col min="9" max="9" width="11.28125" style="0" customWidth="1"/>
    <col min="10" max="10" width="9.8515625" style="0" customWidth="1"/>
    <col min="11" max="11" width="8.57421875" style="0" customWidth="1"/>
  </cols>
  <sheetData>
    <row r="1" spans="1:8" ht="20.25">
      <c r="A1" s="3"/>
      <c r="B1" s="2"/>
      <c r="C1" s="2"/>
      <c r="H1" s="1"/>
    </row>
    <row r="2" spans="1:15" ht="18">
      <c r="A2" s="51" t="s">
        <v>312</v>
      </c>
      <c r="B2" s="51" t="s">
        <v>313</v>
      </c>
      <c r="C2" s="51" t="s">
        <v>314</v>
      </c>
      <c r="D2" s="51" t="s">
        <v>315</v>
      </c>
      <c r="E2" s="51"/>
      <c r="F2" s="51"/>
      <c r="G2" s="51" t="s">
        <v>317</v>
      </c>
      <c r="H2" s="6"/>
      <c r="I2" s="6"/>
      <c r="J2" s="6"/>
      <c r="K2" s="6"/>
      <c r="L2" s="39"/>
      <c r="M2" s="6"/>
      <c r="N2" s="39"/>
      <c r="O2" s="22"/>
    </row>
    <row r="3" spans="1:15" ht="18">
      <c r="A3" s="6"/>
      <c r="B3" s="6"/>
      <c r="C3" s="6"/>
      <c r="D3" s="6"/>
      <c r="E3" s="6"/>
      <c r="F3" s="6"/>
      <c r="G3" s="51"/>
      <c r="H3" s="6"/>
      <c r="I3" s="6"/>
      <c r="J3" s="6"/>
      <c r="K3" s="6"/>
      <c r="L3" s="39"/>
      <c r="M3" s="6"/>
      <c r="N3" s="39"/>
      <c r="O3" s="22"/>
    </row>
    <row r="4" spans="1:15" ht="18">
      <c r="A4" s="6"/>
      <c r="B4" s="6"/>
      <c r="C4" s="6"/>
      <c r="D4" s="6"/>
      <c r="E4" s="6"/>
      <c r="F4" s="6"/>
      <c r="G4" s="51"/>
      <c r="H4" s="6"/>
      <c r="I4" s="6"/>
      <c r="J4" s="6"/>
      <c r="K4" s="6"/>
      <c r="L4" s="39"/>
      <c r="M4" s="6"/>
      <c r="N4" s="39"/>
      <c r="O4" s="22"/>
    </row>
    <row r="5" spans="1:11" ht="18">
      <c r="A5" s="178"/>
      <c r="B5" s="179"/>
      <c r="C5" s="179"/>
      <c r="D5" s="179"/>
      <c r="E5" s="179"/>
      <c r="F5" s="179"/>
      <c r="G5" s="179"/>
      <c r="H5" s="179"/>
      <c r="I5" s="9"/>
      <c r="J5" s="9"/>
      <c r="K5" s="11"/>
    </row>
    <row r="6" spans="1:11" ht="18">
      <c r="A6" s="178"/>
      <c r="B6" s="179"/>
      <c r="C6" s="179"/>
      <c r="D6" s="179"/>
      <c r="E6" s="179"/>
      <c r="F6" s="179"/>
      <c r="G6" s="179"/>
      <c r="H6" s="179"/>
      <c r="I6" s="9"/>
      <c r="J6" s="9"/>
      <c r="K6" s="11"/>
    </row>
    <row r="7" spans="1:11" ht="18">
      <c r="A7" s="178">
        <v>37139</v>
      </c>
      <c r="B7" s="179" t="s">
        <v>183</v>
      </c>
      <c r="C7" s="179" t="s">
        <v>332</v>
      </c>
      <c r="D7" s="179" t="s">
        <v>211</v>
      </c>
      <c r="E7" s="179"/>
      <c r="F7" s="179"/>
      <c r="G7" s="179" t="s">
        <v>406</v>
      </c>
      <c r="H7" s="179"/>
      <c r="I7" s="9"/>
      <c r="J7" s="9"/>
      <c r="K7" s="11"/>
    </row>
    <row r="8" spans="1:11" ht="18">
      <c r="A8" s="178"/>
      <c r="B8" s="179"/>
      <c r="C8" s="179"/>
      <c r="D8" s="179"/>
      <c r="E8" s="179"/>
      <c r="F8" s="179"/>
      <c r="G8" s="179" t="s">
        <v>347</v>
      </c>
      <c r="H8" s="179"/>
      <c r="I8" s="9"/>
      <c r="J8" s="9"/>
      <c r="K8" s="11"/>
    </row>
    <row r="9" spans="1:11" ht="18">
      <c r="A9" s="178">
        <v>37139</v>
      </c>
      <c r="B9" s="179" t="s">
        <v>184</v>
      </c>
      <c r="C9" s="179" t="s">
        <v>212</v>
      </c>
      <c r="D9" s="179" t="s">
        <v>213</v>
      </c>
      <c r="E9" s="179"/>
      <c r="F9" s="179"/>
      <c r="G9" s="179" t="s">
        <v>406</v>
      </c>
      <c r="H9" s="179"/>
      <c r="I9" s="9"/>
      <c r="J9" s="9"/>
      <c r="K9" s="11"/>
    </row>
    <row r="10" spans="1:11" ht="18">
      <c r="A10" s="178"/>
      <c r="B10" s="179"/>
      <c r="C10" s="179" t="s">
        <v>354</v>
      </c>
      <c r="D10" s="179" t="s">
        <v>214</v>
      </c>
      <c r="E10" s="179"/>
      <c r="F10" s="179"/>
      <c r="G10" s="179" t="s">
        <v>406</v>
      </c>
      <c r="H10" s="179"/>
      <c r="I10" s="9"/>
      <c r="J10" s="9"/>
      <c r="K10" s="11"/>
    </row>
    <row r="11" spans="1:11" ht="18">
      <c r="A11" s="178"/>
      <c r="B11" s="179"/>
      <c r="C11" s="179"/>
      <c r="D11" s="179"/>
      <c r="E11" s="179"/>
      <c r="F11" s="179"/>
      <c r="G11" s="179" t="s">
        <v>347</v>
      </c>
      <c r="H11" s="179"/>
      <c r="I11" s="9"/>
      <c r="J11" s="9"/>
      <c r="K11" s="11"/>
    </row>
    <row r="12" spans="1:11" ht="18">
      <c r="A12" s="178">
        <v>37139</v>
      </c>
      <c r="B12" s="179" t="s">
        <v>185</v>
      </c>
      <c r="C12" s="179" t="s">
        <v>13</v>
      </c>
      <c r="D12" s="179" t="s">
        <v>346</v>
      </c>
      <c r="E12" s="179"/>
      <c r="F12" s="179"/>
      <c r="G12" s="179" t="s">
        <v>406</v>
      </c>
      <c r="H12" s="179"/>
      <c r="I12" s="9"/>
      <c r="J12" s="9"/>
      <c r="K12" s="11"/>
    </row>
    <row r="13" spans="1:11" ht="18">
      <c r="A13" s="178"/>
      <c r="B13" s="179"/>
      <c r="C13" s="179" t="s">
        <v>354</v>
      </c>
      <c r="D13" s="179" t="s">
        <v>346</v>
      </c>
      <c r="E13" s="179"/>
      <c r="F13" s="179"/>
      <c r="G13" s="179" t="s">
        <v>406</v>
      </c>
      <c r="H13" s="179"/>
      <c r="I13" s="9"/>
      <c r="J13" s="9"/>
      <c r="K13" s="11"/>
    </row>
    <row r="14" spans="1:11" ht="18">
      <c r="A14" s="178"/>
      <c r="B14" s="179"/>
      <c r="C14" s="179" t="s">
        <v>215</v>
      </c>
      <c r="D14" s="179" t="s">
        <v>346</v>
      </c>
      <c r="E14" s="179"/>
      <c r="F14" s="179"/>
      <c r="G14" s="179" t="s">
        <v>406</v>
      </c>
      <c r="H14" s="179"/>
      <c r="I14" s="9"/>
      <c r="J14" s="9"/>
      <c r="K14" s="11"/>
    </row>
    <row r="15" spans="1:11" ht="18">
      <c r="A15" s="178"/>
      <c r="B15" s="179"/>
      <c r="C15" s="179"/>
      <c r="D15" s="179"/>
      <c r="E15" s="179"/>
      <c r="F15" s="179"/>
      <c r="G15" s="179" t="s">
        <v>406</v>
      </c>
      <c r="H15" s="179"/>
      <c r="I15" s="9"/>
      <c r="J15" s="9"/>
      <c r="K15" s="11"/>
    </row>
    <row r="16" spans="1:11" ht="18">
      <c r="A16" s="178">
        <v>37139</v>
      </c>
      <c r="B16" s="179" t="s">
        <v>186</v>
      </c>
      <c r="C16" s="179" t="s">
        <v>216</v>
      </c>
      <c r="D16" s="179" t="s">
        <v>346</v>
      </c>
      <c r="E16" s="179"/>
      <c r="F16" s="179"/>
      <c r="G16" s="179" t="s">
        <v>406</v>
      </c>
      <c r="H16" s="179"/>
      <c r="I16" s="9"/>
      <c r="J16" s="9"/>
      <c r="K16" s="11"/>
    </row>
    <row r="17" spans="1:11" ht="18">
      <c r="A17" s="178"/>
      <c r="B17" s="179"/>
      <c r="C17" s="179"/>
      <c r="D17" s="179"/>
      <c r="E17" s="179"/>
      <c r="F17" s="179"/>
      <c r="G17" s="179" t="s">
        <v>347</v>
      </c>
      <c r="H17" s="179"/>
      <c r="I17" s="9"/>
      <c r="J17" s="9"/>
      <c r="K17" s="11"/>
    </row>
    <row r="18" spans="1:11" ht="18">
      <c r="A18" s="178">
        <v>37139</v>
      </c>
      <c r="B18" s="179" t="s">
        <v>187</v>
      </c>
      <c r="C18" s="179" t="s">
        <v>217</v>
      </c>
      <c r="D18" s="179" t="s">
        <v>211</v>
      </c>
      <c r="E18" s="179"/>
      <c r="F18" s="179"/>
      <c r="G18" s="179" t="s">
        <v>406</v>
      </c>
      <c r="H18" s="179"/>
      <c r="I18" s="9"/>
      <c r="J18" s="9"/>
      <c r="K18" s="11"/>
    </row>
    <row r="19" spans="1:11" ht="18">
      <c r="A19" s="178"/>
      <c r="B19" s="179"/>
      <c r="C19" s="179" t="s">
        <v>218</v>
      </c>
      <c r="D19" s="179" t="s">
        <v>221</v>
      </c>
      <c r="E19" s="179"/>
      <c r="F19" s="179"/>
      <c r="G19" s="179" t="s">
        <v>406</v>
      </c>
      <c r="H19" s="179"/>
      <c r="I19" s="9"/>
      <c r="J19" s="9"/>
      <c r="K19" s="11"/>
    </row>
    <row r="20" spans="1:11" ht="18">
      <c r="A20" s="178"/>
      <c r="B20" s="179"/>
      <c r="C20" s="179" t="s">
        <v>219</v>
      </c>
      <c r="D20" s="179" t="s">
        <v>221</v>
      </c>
      <c r="E20" s="179"/>
      <c r="F20" s="179"/>
      <c r="G20" s="179" t="s">
        <v>406</v>
      </c>
      <c r="H20" s="179"/>
      <c r="I20" s="9"/>
      <c r="J20" s="9"/>
      <c r="K20" s="11"/>
    </row>
    <row r="21" spans="1:11" ht="18">
      <c r="A21" s="178"/>
      <c r="B21" s="179"/>
      <c r="C21" s="179" t="s">
        <v>220</v>
      </c>
      <c r="D21" s="179" t="s">
        <v>221</v>
      </c>
      <c r="E21" s="179"/>
      <c r="F21" s="179"/>
      <c r="G21" s="179" t="s">
        <v>406</v>
      </c>
      <c r="H21" s="179"/>
      <c r="I21" s="9"/>
      <c r="J21" s="9"/>
      <c r="K21" s="11"/>
    </row>
    <row r="22" spans="1:11" ht="18">
      <c r="A22" s="178"/>
      <c r="B22" s="179"/>
      <c r="C22" s="179" t="s">
        <v>354</v>
      </c>
      <c r="D22" s="179" t="s">
        <v>211</v>
      </c>
      <c r="E22" s="179"/>
      <c r="F22" s="179"/>
      <c r="G22" s="179" t="s">
        <v>406</v>
      </c>
      <c r="H22" s="179"/>
      <c r="I22" s="9"/>
      <c r="J22" s="9"/>
      <c r="K22" s="11"/>
    </row>
    <row r="23" spans="1:11" ht="18">
      <c r="A23" s="178"/>
      <c r="B23" s="179"/>
      <c r="C23" s="179" t="s">
        <v>341</v>
      </c>
      <c r="D23" s="179" t="s">
        <v>211</v>
      </c>
      <c r="E23" s="179"/>
      <c r="F23" s="179"/>
      <c r="G23" s="179" t="s">
        <v>406</v>
      </c>
      <c r="H23" s="179"/>
      <c r="I23" s="9"/>
      <c r="J23" s="9"/>
      <c r="K23" s="11"/>
    </row>
    <row r="24" spans="1:11" ht="18">
      <c r="A24" s="178"/>
      <c r="B24" s="179"/>
      <c r="C24" s="179" t="s">
        <v>352</v>
      </c>
      <c r="D24" s="179" t="s">
        <v>211</v>
      </c>
      <c r="E24" s="179"/>
      <c r="F24" s="179"/>
      <c r="G24" s="179" t="s">
        <v>406</v>
      </c>
      <c r="H24" s="179"/>
      <c r="I24" s="9"/>
      <c r="J24" s="9"/>
      <c r="K24" s="11"/>
    </row>
    <row r="25" spans="1:11" ht="18">
      <c r="A25" s="178"/>
      <c r="B25" s="179"/>
      <c r="C25" s="179"/>
      <c r="D25" s="179"/>
      <c r="E25" s="179"/>
      <c r="F25" s="179"/>
      <c r="G25" s="179" t="s">
        <v>347</v>
      </c>
      <c r="H25" s="179"/>
      <c r="I25" s="9"/>
      <c r="J25" s="9"/>
      <c r="K25" s="11"/>
    </row>
    <row r="26" spans="1:11" ht="18">
      <c r="A26" s="178">
        <v>37139</v>
      </c>
      <c r="B26" s="179" t="s">
        <v>188</v>
      </c>
      <c r="C26" s="179" t="s">
        <v>354</v>
      </c>
      <c r="D26" s="179" t="s">
        <v>350</v>
      </c>
      <c r="E26" s="179"/>
      <c r="F26" s="179"/>
      <c r="G26" s="179" t="s">
        <v>406</v>
      </c>
      <c r="H26" s="179"/>
      <c r="I26" s="9"/>
      <c r="J26" s="9"/>
      <c r="K26" s="11"/>
    </row>
    <row r="27" spans="1:11" ht="18">
      <c r="A27" s="178"/>
      <c r="B27" s="179"/>
      <c r="C27" s="179" t="s">
        <v>408</v>
      </c>
      <c r="D27" s="179" t="s">
        <v>221</v>
      </c>
      <c r="E27" s="179"/>
      <c r="F27" s="179"/>
      <c r="G27" s="179" t="s">
        <v>406</v>
      </c>
      <c r="H27" s="179"/>
      <c r="I27" s="9"/>
      <c r="J27" s="9"/>
      <c r="K27" s="11"/>
    </row>
    <row r="28" spans="1:11" ht="18">
      <c r="A28" s="178"/>
      <c r="B28" s="179"/>
      <c r="C28" s="179"/>
      <c r="D28" s="179"/>
      <c r="E28" s="179"/>
      <c r="F28" s="179"/>
      <c r="G28" s="179" t="s">
        <v>347</v>
      </c>
      <c r="H28" s="179"/>
      <c r="I28" s="9"/>
      <c r="J28" s="9"/>
      <c r="K28" s="11"/>
    </row>
    <row r="29" spans="1:11" ht="18">
      <c r="A29" s="178">
        <v>37139</v>
      </c>
      <c r="B29" s="179" t="s">
        <v>189</v>
      </c>
      <c r="C29" s="179" t="s">
        <v>354</v>
      </c>
      <c r="D29" s="179" t="s">
        <v>222</v>
      </c>
      <c r="E29" s="179"/>
      <c r="F29" s="179"/>
      <c r="G29" s="179" t="s">
        <v>406</v>
      </c>
      <c r="H29" s="179"/>
      <c r="I29" s="9"/>
      <c r="J29" s="9"/>
      <c r="K29" s="11"/>
    </row>
    <row r="30" spans="1:11" ht="18">
      <c r="A30" s="178"/>
      <c r="B30" s="179"/>
      <c r="C30" s="179" t="s">
        <v>354</v>
      </c>
      <c r="D30" s="179" t="s">
        <v>223</v>
      </c>
      <c r="E30" s="179"/>
      <c r="F30" s="179"/>
      <c r="G30" s="179" t="s">
        <v>406</v>
      </c>
      <c r="H30" s="179"/>
      <c r="I30" s="9"/>
      <c r="J30" s="9"/>
      <c r="K30" s="11"/>
    </row>
    <row r="31" spans="1:11" ht="18">
      <c r="A31" s="178"/>
      <c r="B31" s="179"/>
      <c r="C31" s="179" t="s">
        <v>354</v>
      </c>
      <c r="D31" s="179" t="s">
        <v>224</v>
      </c>
      <c r="E31" s="179"/>
      <c r="F31" s="179"/>
      <c r="G31" s="179" t="s">
        <v>406</v>
      </c>
      <c r="H31" s="179"/>
      <c r="I31" s="9"/>
      <c r="J31" s="9"/>
      <c r="K31" s="11"/>
    </row>
    <row r="32" spans="1:11" ht="18">
      <c r="A32" s="178"/>
      <c r="B32" s="179"/>
      <c r="C32" s="179" t="s">
        <v>13</v>
      </c>
      <c r="D32" s="179" t="s">
        <v>225</v>
      </c>
      <c r="E32" s="179"/>
      <c r="F32" s="179"/>
      <c r="G32" s="179" t="s">
        <v>406</v>
      </c>
      <c r="H32" s="179"/>
      <c r="I32" s="9"/>
      <c r="J32" s="9"/>
      <c r="K32" s="11"/>
    </row>
    <row r="33" spans="1:11" ht="18">
      <c r="A33" s="178"/>
      <c r="B33" s="179"/>
      <c r="C33" s="179" t="s">
        <v>216</v>
      </c>
      <c r="D33" s="179" t="s">
        <v>226</v>
      </c>
      <c r="E33" s="179"/>
      <c r="F33" s="179"/>
      <c r="G33" s="179" t="s">
        <v>406</v>
      </c>
      <c r="H33" s="179"/>
      <c r="I33" s="9"/>
      <c r="J33" s="9"/>
      <c r="K33" s="11"/>
    </row>
    <row r="34" spans="1:11" ht="18">
      <c r="A34" s="178"/>
      <c r="B34" s="179"/>
      <c r="C34" s="179" t="s">
        <v>212</v>
      </c>
      <c r="D34" s="179" t="s">
        <v>227</v>
      </c>
      <c r="E34" s="179"/>
      <c r="F34" s="179"/>
      <c r="G34" s="179" t="s">
        <v>406</v>
      </c>
      <c r="H34" s="179"/>
      <c r="I34" s="9"/>
      <c r="J34" s="9"/>
      <c r="K34" s="11"/>
    </row>
    <row r="35" spans="1:11" ht="18">
      <c r="A35" s="178"/>
      <c r="B35" s="179"/>
      <c r="C35" s="179" t="s">
        <v>212</v>
      </c>
      <c r="D35" s="179" t="s">
        <v>228</v>
      </c>
      <c r="E35" s="179"/>
      <c r="F35" s="179"/>
      <c r="G35" s="179" t="s">
        <v>406</v>
      </c>
      <c r="H35" s="179"/>
      <c r="I35" s="9"/>
      <c r="J35" s="9"/>
      <c r="K35" s="11"/>
    </row>
    <row r="36" spans="1:11" ht="18">
      <c r="A36" s="178"/>
      <c r="B36" s="179"/>
      <c r="C36" s="179" t="s">
        <v>341</v>
      </c>
      <c r="D36" s="179" t="s">
        <v>182</v>
      </c>
      <c r="E36" s="179"/>
      <c r="F36" s="179"/>
      <c r="G36" s="179" t="s">
        <v>406</v>
      </c>
      <c r="H36" s="179"/>
      <c r="I36" s="9"/>
      <c r="J36" s="9"/>
      <c r="K36" s="11"/>
    </row>
    <row r="37" spans="1:11" ht="18">
      <c r="A37" s="178"/>
      <c r="B37" s="179"/>
      <c r="C37" s="179" t="s">
        <v>341</v>
      </c>
      <c r="D37" s="179" t="s">
        <v>229</v>
      </c>
      <c r="E37" s="179"/>
      <c r="F37" s="179"/>
      <c r="G37" s="179" t="s">
        <v>406</v>
      </c>
      <c r="H37" s="179"/>
      <c r="I37" s="9"/>
      <c r="J37" s="9"/>
      <c r="K37" s="11"/>
    </row>
    <row r="38" spans="1:11" ht="18">
      <c r="A38" s="178"/>
      <c r="B38" s="179"/>
      <c r="C38" s="179"/>
      <c r="D38" s="179"/>
      <c r="E38" s="179"/>
      <c r="F38" s="179"/>
      <c r="G38" s="179" t="s">
        <v>406</v>
      </c>
      <c r="H38" s="179"/>
      <c r="I38" s="9"/>
      <c r="J38" s="9"/>
      <c r="K38" s="11"/>
    </row>
    <row r="39" spans="1:11" ht="18">
      <c r="A39" s="178">
        <v>37139</v>
      </c>
      <c r="B39" s="179" t="s">
        <v>190</v>
      </c>
      <c r="C39" s="179" t="s">
        <v>341</v>
      </c>
      <c r="D39" s="179" t="s">
        <v>346</v>
      </c>
      <c r="E39" s="179"/>
      <c r="F39" s="179"/>
      <c r="G39" s="179" t="s">
        <v>406</v>
      </c>
      <c r="H39" s="179"/>
      <c r="I39" s="9"/>
      <c r="J39" s="9"/>
      <c r="K39" s="11"/>
    </row>
    <row r="40" spans="1:11" ht="18">
      <c r="A40" s="178"/>
      <c r="B40" s="179"/>
      <c r="C40" s="179"/>
      <c r="D40" s="179"/>
      <c r="E40" s="179"/>
      <c r="F40" s="179"/>
      <c r="G40" s="179" t="s">
        <v>347</v>
      </c>
      <c r="H40" s="179"/>
      <c r="I40" s="9"/>
      <c r="J40" s="9"/>
      <c r="K40" s="11"/>
    </row>
    <row r="41" spans="1:11" ht="18">
      <c r="A41" s="178">
        <v>37139</v>
      </c>
      <c r="B41" s="179" t="s">
        <v>191</v>
      </c>
      <c r="C41" s="179" t="s">
        <v>329</v>
      </c>
      <c r="D41" s="179" t="s">
        <v>343</v>
      </c>
      <c r="E41" s="179"/>
      <c r="F41" s="179"/>
      <c r="G41" s="179" t="s">
        <v>406</v>
      </c>
      <c r="H41" s="179"/>
      <c r="I41" s="9"/>
      <c r="J41" s="9"/>
      <c r="K41" s="11"/>
    </row>
    <row r="42" spans="1:11" ht="18">
      <c r="A42" s="178"/>
      <c r="B42" s="179"/>
      <c r="C42" s="179"/>
      <c r="D42" s="179"/>
      <c r="E42" s="179"/>
      <c r="F42" s="179"/>
      <c r="G42" s="179" t="s">
        <v>347</v>
      </c>
      <c r="H42" s="179"/>
      <c r="I42" s="9"/>
      <c r="J42" s="9"/>
      <c r="K42" s="11"/>
    </row>
    <row r="43" spans="1:11" ht="18">
      <c r="A43" s="178">
        <v>37139</v>
      </c>
      <c r="B43" s="179" t="s">
        <v>192</v>
      </c>
      <c r="C43" s="179" t="s">
        <v>230</v>
      </c>
      <c r="D43" s="179" t="s">
        <v>235</v>
      </c>
      <c r="E43" s="179"/>
      <c r="F43" s="179"/>
      <c r="G43" s="179" t="s">
        <v>406</v>
      </c>
      <c r="H43" s="179"/>
      <c r="I43" s="9"/>
      <c r="J43" s="9"/>
      <c r="K43" s="11"/>
    </row>
    <row r="44" spans="1:11" ht="18">
      <c r="A44" s="178"/>
      <c r="B44" s="179"/>
      <c r="C44" s="179" t="s">
        <v>231</v>
      </c>
      <c r="D44" s="179" t="s">
        <v>236</v>
      </c>
      <c r="E44" s="179"/>
      <c r="F44" s="179"/>
      <c r="G44" s="179" t="s">
        <v>406</v>
      </c>
      <c r="H44" s="179"/>
      <c r="I44" s="9"/>
      <c r="J44" s="9"/>
      <c r="K44" s="11"/>
    </row>
    <row r="45" spans="1:11" ht="18">
      <c r="A45" s="178"/>
      <c r="B45" s="179"/>
      <c r="C45" s="179" t="s">
        <v>232</v>
      </c>
      <c r="D45" s="179" t="s">
        <v>228</v>
      </c>
      <c r="E45" s="179"/>
      <c r="F45" s="179"/>
      <c r="G45" s="179" t="s">
        <v>406</v>
      </c>
      <c r="H45" s="179"/>
      <c r="I45" s="9"/>
      <c r="J45" s="9"/>
      <c r="K45" s="11"/>
    </row>
    <row r="46" spans="1:11" ht="18">
      <c r="A46" s="178"/>
      <c r="B46" s="179"/>
      <c r="C46" s="179" t="s">
        <v>233</v>
      </c>
      <c r="D46" s="179" t="s">
        <v>237</v>
      </c>
      <c r="E46" s="179"/>
      <c r="F46" s="179"/>
      <c r="G46" s="179" t="s">
        <v>406</v>
      </c>
      <c r="H46" s="179"/>
      <c r="I46" s="9"/>
      <c r="J46" s="9"/>
      <c r="K46" s="11"/>
    </row>
    <row r="47" spans="1:11" ht="18">
      <c r="A47" s="178"/>
      <c r="B47" s="179"/>
      <c r="C47" s="179" t="s">
        <v>216</v>
      </c>
      <c r="D47" s="179" t="s">
        <v>238</v>
      </c>
      <c r="E47" s="179"/>
      <c r="F47" s="179"/>
      <c r="G47" s="179" t="s">
        <v>406</v>
      </c>
      <c r="H47" s="179"/>
      <c r="I47" s="9"/>
      <c r="J47" s="9"/>
      <c r="K47" s="11"/>
    </row>
    <row r="48" spans="1:11" ht="18">
      <c r="A48" s="178"/>
      <c r="B48" s="179"/>
      <c r="C48" s="179" t="s">
        <v>181</v>
      </c>
      <c r="D48" s="179" t="s">
        <v>239</v>
      </c>
      <c r="E48" s="179"/>
      <c r="F48" s="179"/>
      <c r="G48" s="179" t="s">
        <v>406</v>
      </c>
      <c r="H48" s="179"/>
      <c r="I48" s="9"/>
      <c r="J48" s="9"/>
      <c r="K48" s="11"/>
    </row>
    <row r="49" spans="1:11" ht="18">
      <c r="A49" s="178"/>
      <c r="B49" s="179"/>
      <c r="C49" s="179" t="s">
        <v>181</v>
      </c>
      <c r="D49" s="179" t="s">
        <v>240</v>
      </c>
      <c r="E49" s="179"/>
      <c r="F49" s="179"/>
      <c r="G49" s="179" t="s">
        <v>406</v>
      </c>
      <c r="H49" s="179"/>
      <c r="I49" s="9"/>
      <c r="J49" s="9"/>
      <c r="K49" s="11"/>
    </row>
    <row r="50" spans="1:11" ht="18">
      <c r="A50" s="178"/>
      <c r="B50" s="179"/>
      <c r="C50" s="179" t="s">
        <v>234</v>
      </c>
      <c r="D50" s="179" t="s">
        <v>350</v>
      </c>
      <c r="E50" s="179"/>
      <c r="F50" s="179"/>
      <c r="G50" s="179" t="s">
        <v>406</v>
      </c>
      <c r="H50" s="179"/>
      <c r="I50" s="9"/>
      <c r="J50" s="9"/>
      <c r="K50" s="11"/>
    </row>
    <row r="51" spans="1:11" ht="18">
      <c r="A51" s="178"/>
      <c r="B51" s="179"/>
      <c r="C51" s="179" t="s">
        <v>13</v>
      </c>
      <c r="D51" s="179" t="s">
        <v>241</v>
      </c>
      <c r="E51" s="179"/>
      <c r="F51" s="179"/>
      <c r="G51" s="179" t="s">
        <v>406</v>
      </c>
      <c r="H51" s="179"/>
      <c r="I51" s="9"/>
      <c r="J51" s="9"/>
      <c r="K51" s="11"/>
    </row>
    <row r="52" spans="1:11" ht="18">
      <c r="A52" s="178"/>
      <c r="B52" s="179"/>
      <c r="C52" s="179"/>
      <c r="D52" s="179"/>
      <c r="E52" s="179"/>
      <c r="F52" s="179"/>
      <c r="G52" s="179" t="s">
        <v>347</v>
      </c>
      <c r="H52" s="179"/>
      <c r="I52" s="9"/>
      <c r="J52" s="9"/>
      <c r="K52" s="11"/>
    </row>
    <row r="53" spans="1:11" ht="18">
      <c r="A53" s="178">
        <v>37139</v>
      </c>
      <c r="B53" s="179" t="s">
        <v>193</v>
      </c>
      <c r="C53" s="179" t="s">
        <v>332</v>
      </c>
      <c r="D53" s="179" t="s">
        <v>343</v>
      </c>
      <c r="E53" s="179"/>
      <c r="F53" s="179"/>
      <c r="G53" s="179" t="s">
        <v>406</v>
      </c>
      <c r="H53" s="179"/>
      <c r="I53" s="9"/>
      <c r="J53" s="9"/>
      <c r="K53" s="11"/>
    </row>
    <row r="54" spans="1:11" ht="18">
      <c r="A54" s="178"/>
      <c r="B54" s="179"/>
      <c r="C54" s="179"/>
      <c r="D54" s="179"/>
      <c r="E54" s="179"/>
      <c r="F54" s="179"/>
      <c r="G54" s="179" t="s">
        <v>347</v>
      </c>
      <c r="H54" s="179"/>
      <c r="I54" s="9"/>
      <c r="J54" s="9"/>
      <c r="K54" s="11"/>
    </row>
    <row r="55" spans="1:11" ht="18">
      <c r="A55" s="178">
        <v>37139</v>
      </c>
      <c r="B55" s="179" t="s">
        <v>194</v>
      </c>
      <c r="C55" s="179" t="s">
        <v>341</v>
      </c>
      <c r="D55" s="179" t="s">
        <v>211</v>
      </c>
      <c r="E55" s="179"/>
      <c r="F55" s="179"/>
      <c r="G55" s="179" t="s">
        <v>406</v>
      </c>
      <c r="H55" s="179"/>
      <c r="I55" s="9"/>
      <c r="J55" s="9"/>
      <c r="K55" s="11"/>
    </row>
    <row r="56" spans="1:11" ht="18">
      <c r="A56" s="178"/>
      <c r="B56" s="179"/>
      <c r="C56" s="179"/>
      <c r="D56" s="179"/>
      <c r="E56" s="179"/>
      <c r="F56" s="182"/>
      <c r="G56" s="179" t="s">
        <v>347</v>
      </c>
      <c r="H56" s="180"/>
      <c r="I56" s="22"/>
      <c r="J56" s="82"/>
      <c r="K56" s="84"/>
    </row>
    <row r="57" spans="1:11" ht="18">
      <c r="A57" s="178">
        <v>37139</v>
      </c>
      <c r="B57" s="179" t="s">
        <v>195</v>
      </c>
      <c r="C57" s="179" t="s">
        <v>216</v>
      </c>
      <c r="D57" s="179" t="s">
        <v>346</v>
      </c>
      <c r="E57" s="179"/>
      <c r="F57" s="183"/>
      <c r="G57" s="179" t="s">
        <v>406</v>
      </c>
      <c r="H57" s="180"/>
      <c r="I57" s="22"/>
      <c r="J57" s="82"/>
      <c r="K57" s="84"/>
    </row>
    <row r="58" spans="1:11" ht="18">
      <c r="A58" s="178"/>
      <c r="B58" s="179"/>
      <c r="C58" s="179" t="s">
        <v>341</v>
      </c>
      <c r="D58" s="179" t="s">
        <v>243</v>
      </c>
      <c r="E58" s="179"/>
      <c r="F58" s="183"/>
      <c r="G58" s="179" t="s">
        <v>406</v>
      </c>
      <c r="H58" s="180"/>
      <c r="I58" s="22"/>
      <c r="J58" s="82"/>
      <c r="K58" s="84"/>
    </row>
    <row r="59" spans="1:11" ht="18">
      <c r="A59" s="178"/>
      <c r="B59" s="179"/>
      <c r="C59" s="179" t="s">
        <v>341</v>
      </c>
      <c r="D59" s="179" t="s">
        <v>339</v>
      </c>
      <c r="E59" s="179"/>
      <c r="F59" s="183"/>
      <c r="G59" s="179" t="s">
        <v>406</v>
      </c>
      <c r="H59" s="184"/>
      <c r="I59" s="31"/>
      <c r="J59" s="22"/>
      <c r="K59" s="84"/>
    </row>
    <row r="60" spans="1:11" ht="18">
      <c r="A60" s="178"/>
      <c r="B60" s="179"/>
      <c r="C60" s="179" t="s">
        <v>341</v>
      </c>
      <c r="D60" s="179" t="s">
        <v>244</v>
      </c>
      <c r="E60" s="179"/>
      <c r="F60" s="183"/>
      <c r="G60" s="179" t="s">
        <v>406</v>
      </c>
      <c r="H60" s="184"/>
      <c r="I60" s="31"/>
      <c r="J60" s="22"/>
      <c r="K60" s="84"/>
    </row>
    <row r="61" spans="1:11" ht="18">
      <c r="A61" s="178"/>
      <c r="B61" s="179"/>
      <c r="C61" s="179" t="s">
        <v>242</v>
      </c>
      <c r="D61" s="179" t="s">
        <v>245</v>
      </c>
      <c r="E61" s="179"/>
      <c r="F61" s="183"/>
      <c r="G61" s="179" t="s">
        <v>406</v>
      </c>
      <c r="H61" s="184"/>
      <c r="I61" s="31"/>
      <c r="J61" s="82"/>
      <c r="K61" s="84"/>
    </row>
    <row r="62" spans="1:11" ht="18">
      <c r="A62" s="178"/>
      <c r="B62" s="179"/>
      <c r="C62" s="179" t="s">
        <v>332</v>
      </c>
      <c r="D62" s="179" t="s">
        <v>246</v>
      </c>
      <c r="E62" s="179"/>
      <c r="F62" s="183"/>
      <c r="G62" s="179" t="s">
        <v>406</v>
      </c>
      <c r="H62" s="184"/>
      <c r="I62" s="31"/>
      <c r="J62" s="22"/>
      <c r="K62" s="84"/>
    </row>
    <row r="63" spans="1:11" ht="18">
      <c r="A63" s="178"/>
      <c r="B63" s="179"/>
      <c r="C63" s="179"/>
      <c r="D63" s="179"/>
      <c r="E63" s="179"/>
      <c r="F63" s="183"/>
      <c r="G63" s="179" t="s">
        <v>347</v>
      </c>
      <c r="H63" s="185"/>
      <c r="I63" s="31"/>
      <c r="J63" s="82"/>
      <c r="K63" s="84"/>
    </row>
    <row r="64" spans="1:11" ht="18">
      <c r="A64" s="178">
        <v>37139</v>
      </c>
      <c r="B64" s="179" t="s">
        <v>196</v>
      </c>
      <c r="C64" s="179" t="s">
        <v>341</v>
      </c>
      <c r="D64" s="179"/>
      <c r="E64" s="179"/>
      <c r="F64" s="183"/>
      <c r="G64" s="179" t="s">
        <v>406</v>
      </c>
      <c r="H64" s="185"/>
      <c r="I64" s="31"/>
      <c r="J64" s="82"/>
      <c r="K64" s="84"/>
    </row>
    <row r="65" spans="1:11" ht="18">
      <c r="A65" s="178"/>
      <c r="B65" s="179"/>
      <c r="C65" s="179"/>
      <c r="D65" s="179"/>
      <c r="E65" s="179"/>
      <c r="F65" s="183"/>
      <c r="G65" s="179" t="s">
        <v>347</v>
      </c>
      <c r="H65" s="185"/>
      <c r="I65" s="31"/>
      <c r="J65" s="82"/>
      <c r="K65" s="84"/>
    </row>
    <row r="66" spans="1:11" ht="18">
      <c r="A66" s="178">
        <v>37139</v>
      </c>
      <c r="B66" s="179" t="s">
        <v>197</v>
      </c>
      <c r="C66" s="179" t="s">
        <v>13</v>
      </c>
      <c r="D66" s="179"/>
      <c r="E66" s="179"/>
      <c r="F66" s="183"/>
      <c r="G66" s="179" t="s">
        <v>406</v>
      </c>
      <c r="H66" s="184"/>
      <c r="I66" s="31"/>
      <c r="J66" s="82"/>
      <c r="K66" s="84"/>
    </row>
    <row r="67" spans="1:11" ht="18">
      <c r="A67" s="178"/>
      <c r="B67" s="179"/>
      <c r="C67" s="179"/>
      <c r="D67" s="179"/>
      <c r="E67" s="179"/>
      <c r="F67" s="183"/>
      <c r="G67" s="179" t="s">
        <v>406</v>
      </c>
      <c r="H67" s="184"/>
      <c r="I67" s="31"/>
      <c r="J67" s="82"/>
      <c r="K67" s="84"/>
    </row>
    <row r="68" spans="1:11" ht="18">
      <c r="A68" s="178">
        <v>37139</v>
      </c>
      <c r="B68" s="179" t="s">
        <v>198</v>
      </c>
      <c r="C68" s="179" t="s">
        <v>247</v>
      </c>
      <c r="D68" s="179"/>
      <c r="E68" s="179"/>
      <c r="F68" s="183"/>
      <c r="G68" s="179" t="s">
        <v>406</v>
      </c>
      <c r="H68" s="184"/>
      <c r="I68" s="31"/>
      <c r="J68" s="82"/>
      <c r="K68" s="84"/>
    </row>
    <row r="69" spans="1:11" ht="18">
      <c r="A69" s="178"/>
      <c r="B69" s="179"/>
      <c r="C69" s="179"/>
      <c r="D69" s="179"/>
      <c r="E69" s="179"/>
      <c r="F69" s="183"/>
      <c r="G69" s="179" t="s">
        <v>347</v>
      </c>
      <c r="H69" s="184"/>
      <c r="I69" s="31"/>
      <c r="J69" s="82"/>
      <c r="K69" s="84"/>
    </row>
    <row r="70" spans="1:11" ht="18">
      <c r="A70" s="178">
        <v>37139</v>
      </c>
      <c r="B70" s="179" t="s">
        <v>199</v>
      </c>
      <c r="C70" s="179" t="s">
        <v>354</v>
      </c>
      <c r="D70" s="179"/>
      <c r="E70" s="179"/>
      <c r="F70" s="183"/>
      <c r="G70" s="179" t="s">
        <v>406</v>
      </c>
      <c r="H70" s="184"/>
      <c r="I70" s="31"/>
      <c r="J70" s="82"/>
      <c r="K70" s="84"/>
    </row>
    <row r="71" spans="1:11" ht="18">
      <c r="A71" s="178"/>
      <c r="B71" s="179"/>
      <c r="C71" s="179" t="s">
        <v>248</v>
      </c>
      <c r="D71" s="179"/>
      <c r="E71" s="179"/>
      <c r="F71" s="183"/>
      <c r="G71" s="179" t="s">
        <v>406</v>
      </c>
      <c r="H71" s="184"/>
      <c r="I71" s="31"/>
      <c r="J71" s="82"/>
      <c r="K71" s="84"/>
    </row>
    <row r="72" spans="1:11" ht="18">
      <c r="A72" s="178"/>
      <c r="B72" s="179"/>
      <c r="C72" s="179" t="s">
        <v>181</v>
      </c>
      <c r="D72" s="179"/>
      <c r="E72" s="179"/>
      <c r="F72" s="183"/>
      <c r="G72" s="179" t="s">
        <v>406</v>
      </c>
      <c r="H72" s="184"/>
      <c r="I72" s="31"/>
      <c r="J72" s="82"/>
      <c r="K72" s="84"/>
    </row>
    <row r="73" spans="1:11" ht="18">
      <c r="A73" s="178"/>
      <c r="B73" s="179"/>
      <c r="C73" s="179"/>
      <c r="D73" s="179"/>
      <c r="E73" s="179"/>
      <c r="F73" s="183"/>
      <c r="G73" s="179" t="s">
        <v>347</v>
      </c>
      <c r="H73" s="184"/>
      <c r="I73" s="31"/>
      <c r="J73" s="82"/>
      <c r="K73" s="84"/>
    </row>
    <row r="74" spans="1:11" ht="18">
      <c r="A74" s="178">
        <v>37139</v>
      </c>
      <c r="B74" s="179" t="s">
        <v>200</v>
      </c>
      <c r="C74" s="179" t="s">
        <v>354</v>
      </c>
      <c r="D74" s="179" t="s">
        <v>350</v>
      </c>
      <c r="E74" s="179"/>
      <c r="F74" s="183"/>
      <c r="G74" s="179" t="s">
        <v>406</v>
      </c>
      <c r="H74" s="184"/>
      <c r="I74" s="31"/>
      <c r="J74" s="82"/>
      <c r="K74" s="84"/>
    </row>
    <row r="75" spans="1:11" ht="18">
      <c r="A75" s="178"/>
      <c r="B75" s="179"/>
      <c r="C75" s="179" t="s">
        <v>354</v>
      </c>
      <c r="D75" s="179" t="s">
        <v>336</v>
      </c>
      <c r="E75" s="179"/>
      <c r="F75" s="183"/>
      <c r="G75" s="179" t="s">
        <v>406</v>
      </c>
      <c r="H75" s="184"/>
      <c r="I75" s="18"/>
      <c r="J75" s="82"/>
      <c r="K75" s="84"/>
    </row>
    <row r="76" spans="1:11" ht="18">
      <c r="A76" s="178"/>
      <c r="B76" s="179"/>
      <c r="C76" s="179" t="s">
        <v>341</v>
      </c>
      <c r="D76" s="179" t="s">
        <v>249</v>
      </c>
      <c r="E76" s="179"/>
      <c r="F76" s="183"/>
      <c r="G76" s="179" t="s">
        <v>406</v>
      </c>
      <c r="H76" s="184"/>
      <c r="I76" s="31"/>
      <c r="J76" s="82"/>
      <c r="K76" s="84"/>
    </row>
    <row r="77" spans="1:11" ht="18">
      <c r="A77" s="178"/>
      <c r="B77" s="179"/>
      <c r="C77" s="179"/>
      <c r="D77" s="179"/>
      <c r="E77" s="179"/>
      <c r="F77" s="183"/>
      <c r="G77" s="179" t="s">
        <v>353</v>
      </c>
      <c r="H77" s="184"/>
      <c r="I77" s="31"/>
      <c r="J77" s="82"/>
      <c r="K77" s="84"/>
    </row>
    <row r="78" spans="1:11" ht="18">
      <c r="A78" s="178">
        <v>37139</v>
      </c>
      <c r="B78" s="179" t="s">
        <v>201</v>
      </c>
      <c r="C78" s="179" t="s">
        <v>250</v>
      </c>
      <c r="D78" s="179" t="s">
        <v>254</v>
      </c>
      <c r="E78" s="179"/>
      <c r="F78" s="183"/>
      <c r="G78" s="179" t="s">
        <v>406</v>
      </c>
      <c r="H78" s="184"/>
      <c r="I78" s="31"/>
      <c r="J78" s="82"/>
      <c r="K78" s="84"/>
    </row>
    <row r="79" spans="1:11" ht="18">
      <c r="A79" s="178"/>
      <c r="B79" s="179"/>
      <c r="C79" s="179" t="s">
        <v>212</v>
      </c>
      <c r="D79" s="179" t="s">
        <v>255</v>
      </c>
      <c r="E79" s="179"/>
      <c r="F79" s="183"/>
      <c r="G79" s="179" t="s">
        <v>406</v>
      </c>
      <c r="H79" s="184"/>
      <c r="I79" s="31"/>
      <c r="J79" s="82"/>
      <c r="K79" s="84"/>
    </row>
    <row r="80" spans="1:11" ht="18">
      <c r="A80" s="178"/>
      <c r="B80" s="179"/>
      <c r="C80" s="179" t="s">
        <v>251</v>
      </c>
      <c r="D80" s="179" t="s">
        <v>256</v>
      </c>
      <c r="E80" s="179"/>
      <c r="F80" s="182"/>
      <c r="G80" s="179" t="s">
        <v>406</v>
      </c>
      <c r="H80" s="184"/>
      <c r="I80" s="31"/>
      <c r="J80" s="22"/>
      <c r="K80" s="84"/>
    </row>
    <row r="81" spans="1:11" ht="18">
      <c r="A81" s="178"/>
      <c r="B81" s="179"/>
      <c r="C81" s="179" t="s">
        <v>252</v>
      </c>
      <c r="D81" s="179" t="s">
        <v>257</v>
      </c>
      <c r="E81" s="179"/>
      <c r="F81" s="183"/>
      <c r="G81" s="179" t="s">
        <v>406</v>
      </c>
      <c r="H81" s="184"/>
      <c r="I81" s="31"/>
      <c r="J81" s="22"/>
      <c r="K81" s="84"/>
    </row>
    <row r="82" spans="1:11" ht="18">
      <c r="A82" s="178"/>
      <c r="B82" s="179"/>
      <c r="C82" s="179" t="s">
        <v>253</v>
      </c>
      <c r="D82" s="179" t="s">
        <v>258</v>
      </c>
      <c r="E82" s="179"/>
      <c r="F82" s="183"/>
      <c r="G82" s="179" t="s">
        <v>406</v>
      </c>
      <c r="H82" s="185"/>
      <c r="I82" s="31"/>
      <c r="J82" s="82"/>
      <c r="K82" s="84"/>
    </row>
    <row r="83" spans="1:11" ht="18">
      <c r="A83" s="178"/>
      <c r="B83" s="179"/>
      <c r="C83" s="179" t="s">
        <v>332</v>
      </c>
      <c r="D83" s="179" t="s">
        <v>259</v>
      </c>
      <c r="E83" s="179"/>
      <c r="F83" s="183"/>
      <c r="G83" s="179" t="s">
        <v>406</v>
      </c>
      <c r="H83" s="184"/>
      <c r="I83" s="31"/>
      <c r="J83" s="82"/>
      <c r="K83" s="84"/>
    </row>
    <row r="84" spans="1:11" ht="18">
      <c r="A84" s="178"/>
      <c r="B84" s="179"/>
      <c r="C84" s="179"/>
      <c r="D84" s="179"/>
      <c r="E84" s="179"/>
      <c r="F84" s="183"/>
      <c r="G84" s="179" t="s">
        <v>347</v>
      </c>
      <c r="H84" s="184"/>
      <c r="I84" s="31"/>
      <c r="J84" s="82"/>
      <c r="K84" s="84"/>
    </row>
    <row r="85" spans="1:11" ht="18">
      <c r="A85" s="178">
        <v>37139</v>
      </c>
      <c r="B85" s="179" t="s">
        <v>202</v>
      </c>
      <c r="C85" s="179" t="s">
        <v>354</v>
      </c>
      <c r="D85" s="179" t="s">
        <v>346</v>
      </c>
      <c r="E85" s="179"/>
      <c r="F85" s="183"/>
      <c r="G85" s="179" t="s">
        <v>406</v>
      </c>
      <c r="H85" s="184"/>
      <c r="I85" s="31"/>
      <c r="J85" s="82"/>
      <c r="K85" s="84"/>
    </row>
    <row r="86" spans="1:11" ht="18">
      <c r="A86" s="178"/>
      <c r="B86" s="179"/>
      <c r="C86" s="179" t="s">
        <v>260</v>
      </c>
      <c r="D86" s="179" t="s">
        <v>350</v>
      </c>
      <c r="E86" s="179"/>
      <c r="F86" s="183"/>
      <c r="G86" s="179" t="s">
        <v>406</v>
      </c>
      <c r="H86" s="184"/>
      <c r="I86" s="31"/>
      <c r="J86" s="82"/>
      <c r="K86" s="84"/>
    </row>
    <row r="87" spans="1:11" ht="18">
      <c r="A87" s="178"/>
      <c r="B87" s="179"/>
      <c r="C87" s="179"/>
      <c r="D87" s="179"/>
      <c r="E87" s="179"/>
      <c r="F87" s="183"/>
      <c r="G87" s="179" t="s">
        <v>347</v>
      </c>
      <c r="H87" s="185"/>
      <c r="I87" s="31"/>
      <c r="J87" s="82"/>
      <c r="K87" s="84"/>
    </row>
    <row r="88" spans="1:11" ht="18">
      <c r="A88" s="178">
        <v>37139</v>
      </c>
      <c r="B88" s="179" t="s">
        <v>203</v>
      </c>
      <c r="C88" s="179" t="s">
        <v>212</v>
      </c>
      <c r="D88" s="179" t="s">
        <v>336</v>
      </c>
      <c r="E88" s="179"/>
      <c r="F88" s="183"/>
      <c r="G88" s="179" t="s">
        <v>406</v>
      </c>
      <c r="H88" s="184"/>
      <c r="I88" s="31"/>
      <c r="J88" s="82"/>
      <c r="K88" s="84"/>
    </row>
    <row r="89" spans="1:11" ht="18">
      <c r="A89" s="178"/>
      <c r="B89" s="179"/>
      <c r="C89" s="179"/>
      <c r="D89" s="179"/>
      <c r="E89" s="179"/>
      <c r="F89" s="183"/>
      <c r="G89" s="179" t="s">
        <v>347</v>
      </c>
      <c r="H89" s="184"/>
      <c r="I89" s="31"/>
      <c r="J89" s="82"/>
      <c r="K89" s="84"/>
    </row>
    <row r="90" spans="1:11" ht="18">
      <c r="A90" s="178">
        <v>37139</v>
      </c>
      <c r="B90" s="179" t="s">
        <v>204</v>
      </c>
      <c r="C90" s="179" t="s">
        <v>216</v>
      </c>
      <c r="D90" s="179" t="s">
        <v>336</v>
      </c>
      <c r="E90" s="179"/>
      <c r="F90" s="183"/>
      <c r="G90" s="179" t="s">
        <v>406</v>
      </c>
      <c r="H90" s="180"/>
      <c r="I90" s="22"/>
      <c r="J90" s="82"/>
      <c r="K90" s="84"/>
    </row>
    <row r="91" spans="1:11" ht="18">
      <c r="A91" s="178"/>
      <c r="B91" s="179"/>
      <c r="C91" s="179"/>
      <c r="D91" s="179"/>
      <c r="E91" s="179"/>
      <c r="F91" s="183"/>
      <c r="G91" s="179" t="s">
        <v>406</v>
      </c>
      <c r="H91" s="184"/>
      <c r="I91" s="31"/>
      <c r="J91" s="82"/>
      <c r="K91" s="84"/>
    </row>
    <row r="92" spans="1:11" ht="18">
      <c r="A92" s="178">
        <v>37139</v>
      </c>
      <c r="B92" s="179" t="s">
        <v>205</v>
      </c>
      <c r="C92" s="179" t="s">
        <v>13</v>
      </c>
      <c r="D92" s="179" t="s">
        <v>346</v>
      </c>
      <c r="E92" s="179"/>
      <c r="F92" s="183"/>
      <c r="G92" s="179" t="s">
        <v>406</v>
      </c>
      <c r="H92" s="184"/>
      <c r="I92" s="31"/>
      <c r="J92" s="82"/>
      <c r="K92" s="84"/>
    </row>
    <row r="93" spans="1:11" ht="18">
      <c r="A93" s="178"/>
      <c r="B93" s="179"/>
      <c r="C93" s="179"/>
      <c r="D93" s="179"/>
      <c r="E93" s="179"/>
      <c r="F93" s="186"/>
      <c r="G93" s="179" t="s">
        <v>347</v>
      </c>
      <c r="H93" s="179"/>
      <c r="I93" s="22"/>
      <c r="J93" s="82"/>
      <c r="K93" s="84"/>
    </row>
    <row r="94" spans="1:11" ht="18">
      <c r="A94" s="178">
        <v>37139</v>
      </c>
      <c r="B94" s="179" t="s">
        <v>206</v>
      </c>
      <c r="C94" s="179" t="s">
        <v>261</v>
      </c>
      <c r="D94" s="179" t="s">
        <v>211</v>
      </c>
      <c r="E94" s="179"/>
      <c r="F94" s="186"/>
      <c r="G94" s="179" t="s">
        <v>406</v>
      </c>
      <c r="H94" s="179"/>
      <c r="I94" s="22"/>
      <c r="J94" s="22"/>
      <c r="K94" s="84"/>
    </row>
    <row r="95" spans="1:11" ht="18">
      <c r="A95" s="178"/>
      <c r="B95" s="179"/>
      <c r="C95" s="179" t="s">
        <v>332</v>
      </c>
      <c r="D95" s="179" t="s">
        <v>211</v>
      </c>
      <c r="E95" s="179"/>
      <c r="F95" s="186"/>
      <c r="G95" s="179" t="s">
        <v>406</v>
      </c>
      <c r="H95" s="180"/>
      <c r="I95" s="22"/>
      <c r="J95" s="82"/>
      <c r="K95" s="84"/>
    </row>
    <row r="96" spans="1:11" ht="18">
      <c r="A96" s="178"/>
      <c r="B96" s="179"/>
      <c r="C96" s="179" t="s">
        <v>218</v>
      </c>
      <c r="D96" s="179" t="s">
        <v>265</v>
      </c>
      <c r="E96" s="179"/>
      <c r="F96" s="187"/>
      <c r="G96" s="179" t="s">
        <v>406</v>
      </c>
      <c r="H96" s="179"/>
      <c r="I96" s="84"/>
      <c r="J96" s="82"/>
      <c r="K96" s="84"/>
    </row>
    <row r="97" spans="1:11" ht="18">
      <c r="A97" s="178"/>
      <c r="B97" s="179"/>
      <c r="C97" s="179" t="s">
        <v>351</v>
      </c>
      <c r="D97" s="179"/>
      <c r="E97" s="179"/>
      <c r="F97" s="188"/>
      <c r="G97" s="179" t="s">
        <v>406</v>
      </c>
      <c r="H97" s="179"/>
      <c r="I97" s="68"/>
      <c r="J97" s="82"/>
      <c r="K97" s="84"/>
    </row>
    <row r="98" spans="1:11" ht="18">
      <c r="A98" s="178"/>
      <c r="B98" s="179"/>
      <c r="C98" s="179"/>
      <c r="D98" s="179"/>
      <c r="E98" s="179"/>
      <c r="F98" s="189"/>
      <c r="G98" s="179" t="s">
        <v>347</v>
      </c>
      <c r="H98" s="180"/>
      <c r="I98" s="82"/>
      <c r="J98" s="82"/>
      <c r="K98" s="84"/>
    </row>
    <row r="99" spans="1:11" ht="18">
      <c r="A99" s="178">
        <v>37139</v>
      </c>
      <c r="B99" s="190" t="s">
        <v>207</v>
      </c>
      <c r="C99" s="190" t="s">
        <v>212</v>
      </c>
      <c r="D99" s="190" t="s">
        <v>266</v>
      </c>
      <c r="E99" s="190"/>
      <c r="F99" s="186"/>
      <c r="G99" s="179" t="s">
        <v>406</v>
      </c>
      <c r="H99" s="186"/>
      <c r="I99" s="86"/>
      <c r="J99" s="100"/>
      <c r="K99" s="86"/>
    </row>
    <row r="100" spans="1:11" ht="18">
      <c r="A100" s="178"/>
      <c r="B100" s="179"/>
      <c r="C100" s="179"/>
      <c r="D100" s="179"/>
      <c r="E100" s="179"/>
      <c r="F100" s="179"/>
      <c r="G100" s="179" t="s">
        <v>347</v>
      </c>
      <c r="H100" s="179"/>
      <c r="I100" s="22"/>
      <c r="J100" s="82"/>
      <c r="K100" s="84"/>
    </row>
    <row r="101" spans="1:11" ht="18">
      <c r="A101" s="178">
        <v>37139</v>
      </c>
      <c r="B101" s="179" t="s">
        <v>208</v>
      </c>
      <c r="C101" s="180" t="s">
        <v>332</v>
      </c>
      <c r="D101" s="179" t="s">
        <v>268</v>
      </c>
      <c r="E101" s="179"/>
      <c r="F101" s="180"/>
      <c r="G101" s="179" t="s">
        <v>406</v>
      </c>
      <c r="H101" s="179"/>
      <c r="I101" s="22"/>
      <c r="J101" s="82"/>
      <c r="K101" s="84"/>
    </row>
    <row r="102" spans="1:11" ht="18">
      <c r="A102" s="178"/>
      <c r="B102" s="179"/>
      <c r="C102" s="179" t="s">
        <v>212</v>
      </c>
      <c r="D102" s="179" t="s">
        <v>211</v>
      </c>
      <c r="E102" s="179"/>
      <c r="F102" s="180"/>
      <c r="G102" s="179" t="s">
        <v>406</v>
      </c>
      <c r="H102" s="179"/>
      <c r="I102" s="22"/>
      <c r="J102" s="82"/>
      <c r="K102" s="84"/>
    </row>
    <row r="103" spans="1:11" ht="18">
      <c r="A103" s="178"/>
      <c r="B103" s="179"/>
      <c r="C103" s="179" t="s">
        <v>267</v>
      </c>
      <c r="D103" s="179" t="s">
        <v>269</v>
      </c>
      <c r="E103" s="179"/>
      <c r="F103" s="184"/>
      <c r="G103" s="179" t="s">
        <v>406</v>
      </c>
      <c r="H103" s="179"/>
      <c r="I103" s="22"/>
      <c r="J103" s="82"/>
      <c r="K103" s="84"/>
    </row>
    <row r="104" spans="1:11" ht="18">
      <c r="A104" s="178"/>
      <c r="B104" s="179"/>
      <c r="C104" s="179"/>
      <c r="D104" s="179" t="s">
        <v>347</v>
      </c>
      <c r="E104" s="179"/>
      <c r="F104" s="184"/>
      <c r="G104" s="179" t="s">
        <v>347</v>
      </c>
      <c r="H104" s="179"/>
      <c r="I104" s="22"/>
      <c r="J104" s="82"/>
      <c r="K104" s="84"/>
    </row>
    <row r="105" spans="1:11" ht="18">
      <c r="A105" s="178">
        <v>37139</v>
      </c>
      <c r="B105" s="179" t="s">
        <v>209</v>
      </c>
      <c r="C105" s="179" t="s">
        <v>341</v>
      </c>
      <c r="D105" s="179" t="s">
        <v>346</v>
      </c>
      <c r="E105" s="179"/>
      <c r="F105" s="184"/>
      <c r="G105" s="179" t="s">
        <v>406</v>
      </c>
      <c r="H105" s="179"/>
      <c r="I105" s="22"/>
      <c r="J105" s="82"/>
      <c r="K105" s="84"/>
    </row>
    <row r="106" spans="1:11" ht="18">
      <c r="A106" s="178"/>
      <c r="B106" s="179"/>
      <c r="C106" s="179" t="s">
        <v>341</v>
      </c>
      <c r="D106" s="179" t="s">
        <v>211</v>
      </c>
      <c r="E106" s="179"/>
      <c r="F106" s="184"/>
      <c r="G106" s="179" t="s">
        <v>406</v>
      </c>
      <c r="H106" s="179"/>
      <c r="I106" s="22"/>
      <c r="J106" s="82"/>
      <c r="K106" s="84"/>
    </row>
    <row r="107" spans="1:11" ht="18">
      <c r="A107" s="191"/>
      <c r="B107" s="192"/>
      <c r="C107" s="192"/>
      <c r="D107" s="192"/>
      <c r="E107" s="192"/>
      <c r="F107" s="193"/>
      <c r="G107" s="179" t="s">
        <v>347</v>
      </c>
      <c r="H107" s="192"/>
      <c r="I107" s="35"/>
      <c r="J107" s="35"/>
      <c r="K107" s="36"/>
    </row>
    <row r="108" spans="1:11" ht="18">
      <c r="A108" s="178">
        <v>37139</v>
      </c>
      <c r="B108" s="179" t="s">
        <v>210</v>
      </c>
      <c r="C108" s="179" t="s">
        <v>270</v>
      </c>
      <c r="D108" s="179" t="s">
        <v>211</v>
      </c>
      <c r="E108" s="179"/>
      <c r="F108" s="194"/>
      <c r="G108" s="179" t="s">
        <v>406</v>
      </c>
      <c r="H108" s="179"/>
      <c r="I108" s="22"/>
      <c r="J108" s="82"/>
      <c r="K108" s="84"/>
    </row>
    <row r="109" spans="1:11" ht="18">
      <c r="A109" s="178"/>
      <c r="B109" s="179"/>
      <c r="C109" s="179" t="s">
        <v>341</v>
      </c>
      <c r="D109" s="179" t="s">
        <v>211</v>
      </c>
      <c r="E109" s="179"/>
      <c r="F109" s="184"/>
      <c r="G109" s="179" t="s">
        <v>406</v>
      </c>
      <c r="H109" s="180"/>
      <c r="I109" s="22"/>
      <c r="J109" s="82"/>
      <c r="K109" s="84"/>
    </row>
    <row r="110" spans="1:11" ht="18">
      <c r="A110" s="178"/>
      <c r="B110" s="179"/>
      <c r="C110" s="179"/>
      <c r="D110" s="179"/>
      <c r="E110" s="179"/>
      <c r="F110" s="180"/>
      <c r="G110" s="179" t="s">
        <v>347</v>
      </c>
      <c r="H110" s="179"/>
      <c r="I110" s="22"/>
      <c r="J110" s="82"/>
      <c r="K110" s="84"/>
    </row>
    <row r="111" spans="1:11" ht="18">
      <c r="A111" s="178">
        <v>37139</v>
      </c>
      <c r="B111" s="179" t="s">
        <v>271</v>
      </c>
      <c r="C111" s="179" t="s">
        <v>272</v>
      </c>
      <c r="D111" s="179" t="s">
        <v>350</v>
      </c>
      <c r="E111" s="179"/>
      <c r="F111" s="181"/>
      <c r="G111" s="179" t="s">
        <v>406</v>
      </c>
      <c r="H111" s="179"/>
      <c r="I111" s="22"/>
      <c r="J111" s="82"/>
      <c r="K111" s="84"/>
    </row>
    <row r="112" spans="1:11" ht="18">
      <c r="A112" s="178"/>
      <c r="B112" s="179"/>
      <c r="C112" s="179" t="s">
        <v>273</v>
      </c>
      <c r="D112" s="179" t="s">
        <v>346</v>
      </c>
      <c r="E112" s="179"/>
      <c r="F112" s="180"/>
      <c r="G112" s="179" t="s">
        <v>406</v>
      </c>
      <c r="H112" s="179"/>
      <c r="I112" s="89"/>
      <c r="J112" s="89"/>
      <c r="K112" s="101"/>
    </row>
    <row r="113" spans="1:11" ht="18">
      <c r="A113" s="178"/>
      <c r="B113" s="179"/>
      <c r="C113" s="179" t="s">
        <v>354</v>
      </c>
      <c r="D113" s="179" t="s">
        <v>350</v>
      </c>
      <c r="E113" s="179"/>
      <c r="F113" s="180"/>
      <c r="G113" s="179" t="s">
        <v>406</v>
      </c>
      <c r="H113" s="179"/>
      <c r="I113" s="89"/>
      <c r="J113" s="89"/>
      <c r="K113" s="101"/>
    </row>
    <row r="114" spans="1:11" ht="18">
      <c r="A114" s="178"/>
      <c r="B114" s="179"/>
      <c r="C114" s="179" t="s">
        <v>270</v>
      </c>
      <c r="D114" s="179" t="s">
        <v>211</v>
      </c>
      <c r="E114" s="179"/>
      <c r="F114" s="181"/>
      <c r="G114" s="179" t="s">
        <v>406</v>
      </c>
      <c r="H114" s="179"/>
      <c r="I114" s="22"/>
      <c r="J114" s="82"/>
      <c r="K114" s="84"/>
    </row>
    <row r="115" spans="1:11" ht="18">
      <c r="A115" s="178"/>
      <c r="B115" s="179"/>
      <c r="C115" s="179" t="s">
        <v>332</v>
      </c>
      <c r="D115" s="179" t="s">
        <v>211</v>
      </c>
      <c r="E115" s="179"/>
      <c r="F115" s="180"/>
      <c r="G115" s="179" t="s">
        <v>406</v>
      </c>
      <c r="H115" s="179"/>
      <c r="I115" s="22"/>
      <c r="J115" s="82"/>
      <c r="K115" s="84"/>
    </row>
    <row r="116" spans="1:11" ht="18">
      <c r="A116" s="178"/>
      <c r="B116" s="179"/>
      <c r="C116" s="179" t="s">
        <v>341</v>
      </c>
      <c r="D116" s="179" t="s">
        <v>274</v>
      </c>
      <c r="E116" s="179"/>
      <c r="F116" s="181"/>
      <c r="G116" s="179" t="s">
        <v>406</v>
      </c>
      <c r="H116" s="179"/>
      <c r="I116" s="22"/>
      <c r="J116" s="82"/>
      <c r="K116" s="84"/>
    </row>
    <row r="117" spans="1:11" ht="18">
      <c r="A117" s="178"/>
      <c r="B117" s="179"/>
      <c r="C117" s="179" t="s">
        <v>341</v>
      </c>
      <c r="D117" s="179" t="s">
        <v>256</v>
      </c>
      <c r="E117" s="179"/>
      <c r="F117" s="180"/>
      <c r="G117" s="179" t="s">
        <v>406</v>
      </c>
      <c r="H117" s="180"/>
      <c r="I117" s="22"/>
      <c r="J117" s="22"/>
      <c r="K117" s="84"/>
    </row>
    <row r="118" spans="1:11" ht="18">
      <c r="A118" s="178"/>
      <c r="B118" s="179"/>
      <c r="C118" s="179" t="s">
        <v>341</v>
      </c>
      <c r="D118" s="179" t="s">
        <v>275</v>
      </c>
      <c r="E118" s="179"/>
      <c r="F118" s="181"/>
      <c r="G118" s="179" t="s">
        <v>406</v>
      </c>
      <c r="H118" s="179"/>
      <c r="I118" s="22"/>
      <c r="J118" s="82"/>
      <c r="K118" s="84"/>
    </row>
    <row r="119" spans="1:11" ht="18">
      <c r="A119" s="178"/>
      <c r="B119" s="179"/>
      <c r="C119" s="179" t="s">
        <v>13</v>
      </c>
      <c r="D119" s="179" t="s">
        <v>346</v>
      </c>
      <c r="E119" s="179"/>
      <c r="F119" s="180"/>
      <c r="G119" s="179" t="s">
        <v>406</v>
      </c>
      <c r="H119" s="180"/>
      <c r="I119" s="22"/>
      <c r="J119" s="82"/>
      <c r="K119" s="84"/>
    </row>
    <row r="120" spans="1:11" ht="18">
      <c r="A120" s="178"/>
      <c r="B120" s="179"/>
      <c r="C120" s="179"/>
      <c r="D120" s="179"/>
      <c r="E120" s="179"/>
      <c r="F120" s="180"/>
      <c r="G120" s="179" t="s">
        <v>347</v>
      </c>
      <c r="H120" s="180"/>
      <c r="I120" s="22"/>
      <c r="J120" s="82"/>
      <c r="K120" s="84"/>
    </row>
    <row r="121" spans="1:11" ht="18">
      <c r="A121" s="178">
        <v>37139</v>
      </c>
      <c r="B121" s="179" t="s">
        <v>276</v>
      </c>
      <c r="C121" s="179" t="s">
        <v>277</v>
      </c>
      <c r="D121" s="179"/>
      <c r="E121" s="179"/>
      <c r="F121" s="180"/>
      <c r="G121" s="179" t="s">
        <v>406</v>
      </c>
      <c r="H121" s="179"/>
      <c r="I121" s="22"/>
      <c r="J121" s="82"/>
      <c r="K121" s="84"/>
    </row>
    <row r="122" spans="1:11" ht="18">
      <c r="A122" s="178"/>
      <c r="B122" s="179"/>
      <c r="C122" s="179"/>
      <c r="D122" s="179"/>
      <c r="E122" s="179"/>
      <c r="F122" s="180"/>
      <c r="G122" s="179" t="s">
        <v>406</v>
      </c>
      <c r="H122" s="179"/>
      <c r="I122" s="22"/>
      <c r="J122" s="82"/>
      <c r="K122" s="84"/>
    </row>
    <row r="123" spans="1:11" ht="18">
      <c r="A123" s="178">
        <v>37139</v>
      </c>
      <c r="B123" s="179" t="s">
        <v>278</v>
      </c>
      <c r="C123" s="179" t="s">
        <v>279</v>
      </c>
      <c r="D123" s="179"/>
      <c r="E123" s="179"/>
      <c r="F123" s="180"/>
      <c r="G123" s="179" t="s">
        <v>406</v>
      </c>
      <c r="H123" s="180"/>
      <c r="I123" s="22"/>
      <c r="J123" s="82"/>
      <c r="K123" s="84"/>
    </row>
    <row r="124" spans="1:11" ht="18">
      <c r="A124" s="178"/>
      <c r="B124" s="179"/>
      <c r="C124" s="179" t="s">
        <v>341</v>
      </c>
      <c r="D124" s="179"/>
      <c r="E124" s="179"/>
      <c r="F124" s="180"/>
      <c r="G124" s="179" t="s">
        <v>406</v>
      </c>
      <c r="H124" s="180"/>
      <c r="I124" s="22"/>
      <c r="J124" s="82"/>
      <c r="K124" s="84"/>
    </row>
    <row r="125" spans="1:11" ht="18">
      <c r="A125" s="178"/>
      <c r="B125" s="179"/>
      <c r="C125" s="179"/>
      <c r="D125" s="179"/>
      <c r="E125" s="179"/>
      <c r="F125" s="180"/>
      <c r="G125" s="179" t="s">
        <v>347</v>
      </c>
      <c r="H125" s="180"/>
      <c r="I125" s="22"/>
      <c r="J125" s="82"/>
      <c r="K125" s="84"/>
    </row>
    <row r="126" spans="1:11" ht="18">
      <c r="A126" s="178">
        <v>37139</v>
      </c>
      <c r="B126" s="192" t="s">
        <v>280</v>
      </c>
      <c r="C126" s="192" t="s">
        <v>316</v>
      </c>
      <c r="D126" s="192" t="s">
        <v>211</v>
      </c>
      <c r="E126" s="192"/>
      <c r="F126" s="195"/>
      <c r="G126" s="179" t="s">
        <v>406</v>
      </c>
      <c r="H126" s="192"/>
      <c r="I126" s="24"/>
      <c r="J126" s="24"/>
      <c r="K126" s="25"/>
    </row>
    <row r="127" spans="1:11" ht="18">
      <c r="A127" s="191"/>
      <c r="B127" s="192"/>
      <c r="C127" s="192"/>
      <c r="D127" s="192"/>
      <c r="E127" s="192"/>
      <c r="F127" s="195"/>
      <c r="G127" s="179" t="s">
        <v>347</v>
      </c>
      <c r="H127" s="192"/>
      <c r="I127" s="24"/>
      <c r="J127" s="24"/>
      <c r="K127" s="25"/>
    </row>
    <row r="128" spans="1:11" ht="18">
      <c r="A128" s="178">
        <v>37139</v>
      </c>
      <c r="B128" s="179" t="s">
        <v>281</v>
      </c>
      <c r="C128" s="179" t="s">
        <v>354</v>
      </c>
      <c r="D128" s="179" t="s">
        <v>286</v>
      </c>
      <c r="E128" s="179"/>
      <c r="F128" s="181"/>
      <c r="G128" s="179" t="s">
        <v>406</v>
      </c>
      <c r="H128" s="179"/>
      <c r="I128" s="72"/>
      <c r="J128" s="82"/>
      <c r="K128" s="84"/>
    </row>
    <row r="129" spans="1:11" ht="18">
      <c r="A129" s="178"/>
      <c r="B129" s="179"/>
      <c r="C129" s="179" t="s">
        <v>181</v>
      </c>
      <c r="D129" s="179" t="s">
        <v>286</v>
      </c>
      <c r="E129" s="181"/>
      <c r="F129" s="180"/>
      <c r="G129" s="179" t="s">
        <v>406</v>
      </c>
      <c r="H129" s="179"/>
      <c r="I129" s="39"/>
      <c r="J129" s="82"/>
      <c r="K129" s="84"/>
    </row>
    <row r="130" spans="1:11" ht="18">
      <c r="A130" s="178"/>
      <c r="B130" s="179"/>
      <c r="C130" s="179" t="s">
        <v>181</v>
      </c>
      <c r="D130" s="179" t="s">
        <v>287</v>
      </c>
      <c r="E130" s="179"/>
      <c r="F130" s="180"/>
      <c r="G130" s="179" t="s">
        <v>406</v>
      </c>
      <c r="H130" s="179"/>
      <c r="I130" s="89"/>
      <c r="J130" s="92"/>
      <c r="K130" s="101"/>
    </row>
    <row r="131" spans="1:11" ht="18">
      <c r="A131" s="178"/>
      <c r="B131" s="179"/>
      <c r="C131" s="179" t="s">
        <v>341</v>
      </c>
      <c r="D131" s="179" t="s">
        <v>288</v>
      </c>
      <c r="E131" s="179"/>
      <c r="F131" s="180"/>
      <c r="G131" s="179" t="s">
        <v>406</v>
      </c>
      <c r="H131" s="180"/>
      <c r="I131" s="22"/>
      <c r="J131" s="82"/>
      <c r="K131" s="84"/>
    </row>
    <row r="132" spans="1:11" ht="18">
      <c r="A132" s="178"/>
      <c r="B132" s="179"/>
      <c r="C132" s="179" t="s">
        <v>341</v>
      </c>
      <c r="D132" s="179" t="s">
        <v>289</v>
      </c>
      <c r="E132" s="179"/>
      <c r="F132" s="180"/>
      <c r="G132" s="179" t="s">
        <v>406</v>
      </c>
      <c r="H132" s="180"/>
      <c r="I132" s="22"/>
      <c r="J132" s="82"/>
      <c r="K132" s="84"/>
    </row>
    <row r="133" spans="1:11" ht="18">
      <c r="A133" s="178"/>
      <c r="B133" s="179"/>
      <c r="C133" s="179" t="s">
        <v>341</v>
      </c>
      <c r="D133" s="179" t="s">
        <v>290</v>
      </c>
      <c r="E133" s="179"/>
      <c r="F133" s="180"/>
      <c r="G133" s="179" t="s">
        <v>406</v>
      </c>
      <c r="H133" s="180"/>
      <c r="I133" s="22"/>
      <c r="J133" s="82"/>
      <c r="K133" s="84"/>
    </row>
    <row r="134" spans="1:11" ht="18">
      <c r="A134" s="178"/>
      <c r="B134" s="179"/>
      <c r="C134" s="179" t="s">
        <v>282</v>
      </c>
      <c r="D134" s="179" t="s">
        <v>287</v>
      </c>
      <c r="E134" s="179"/>
      <c r="F134" s="180"/>
      <c r="G134" s="179" t="s">
        <v>406</v>
      </c>
      <c r="H134" s="180"/>
      <c r="I134" s="22"/>
      <c r="J134" s="82"/>
      <c r="K134" s="84"/>
    </row>
    <row r="135" spans="1:11" ht="18">
      <c r="A135" s="178"/>
      <c r="B135" s="179"/>
      <c r="C135" s="179" t="s">
        <v>283</v>
      </c>
      <c r="D135" s="179" t="s">
        <v>291</v>
      </c>
      <c r="E135" s="179"/>
      <c r="F135" s="180"/>
      <c r="G135" s="179" t="s">
        <v>406</v>
      </c>
      <c r="H135" s="180"/>
      <c r="I135" s="22"/>
      <c r="J135" s="82"/>
      <c r="K135" s="84"/>
    </row>
    <row r="136" spans="1:11" ht="18">
      <c r="A136" s="178"/>
      <c r="B136" s="179"/>
      <c r="C136" s="179" t="s">
        <v>283</v>
      </c>
      <c r="D136" s="179" t="s">
        <v>292</v>
      </c>
      <c r="E136" s="179"/>
      <c r="F136" s="180"/>
      <c r="G136" s="179" t="s">
        <v>406</v>
      </c>
      <c r="H136" s="180"/>
      <c r="I136" s="22"/>
      <c r="J136" s="82"/>
      <c r="K136" s="84"/>
    </row>
    <row r="137" spans="1:11" ht="18">
      <c r="A137" s="178"/>
      <c r="B137" s="179"/>
      <c r="C137" s="179" t="s">
        <v>284</v>
      </c>
      <c r="D137" s="179"/>
      <c r="E137" s="179"/>
      <c r="F137" s="180"/>
      <c r="G137" s="179" t="s">
        <v>406</v>
      </c>
      <c r="H137" s="180"/>
      <c r="I137" s="22"/>
      <c r="J137" s="82"/>
      <c r="K137" s="84"/>
    </row>
    <row r="138" spans="1:11" ht="18">
      <c r="A138" s="178"/>
      <c r="B138" s="179"/>
      <c r="C138" s="179" t="s">
        <v>285</v>
      </c>
      <c r="D138" s="179"/>
      <c r="E138" s="179"/>
      <c r="F138" s="180"/>
      <c r="G138" s="179" t="s">
        <v>406</v>
      </c>
      <c r="H138" s="179"/>
      <c r="I138" s="68"/>
      <c r="J138" s="82"/>
      <c r="K138" s="84"/>
    </row>
    <row r="139" spans="1:11" ht="18">
      <c r="A139" s="178"/>
      <c r="B139" s="179"/>
      <c r="C139" s="179"/>
      <c r="D139" s="179"/>
      <c r="E139" s="179"/>
      <c r="F139" s="180"/>
      <c r="G139" s="179" t="s">
        <v>347</v>
      </c>
      <c r="H139" s="180"/>
      <c r="I139" s="22"/>
      <c r="J139" s="82"/>
      <c r="K139" s="84"/>
    </row>
    <row r="140" spans="1:11" ht="18">
      <c r="A140" s="178">
        <v>37139</v>
      </c>
      <c r="B140" s="179" t="s">
        <v>293</v>
      </c>
      <c r="C140" s="179" t="s">
        <v>294</v>
      </c>
      <c r="D140" s="179" t="s">
        <v>296</v>
      </c>
      <c r="E140" s="179"/>
      <c r="F140" s="181"/>
      <c r="G140" s="179" t="s">
        <v>406</v>
      </c>
      <c r="H140" s="180"/>
      <c r="I140" s="39"/>
      <c r="J140" s="82"/>
      <c r="K140" s="85"/>
    </row>
    <row r="141" spans="1:11" ht="18">
      <c r="A141" s="178"/>
      <c r="B141" s="179"/>
      <c r="C141" s="179"/>
      <c r="D141" s="179" t="s">
        <v>336</v>
      </c>
      <c r="E141" s="179"/>
      <c r="F141" s="180"/>
      <c r="G141" s="179" t="s">
        <v>406</v>
      </c>
      <c r="H141" s="179"/>
      <c r="I141" s="22"/>
      <c r="J141" s="82"/>
      <c r="K141" s="84"/>
    </row>
    <row r="142" spans="1:11" ht="18">
      <c r="A142" s="178"/>
      <c r="B142" s="179"/>
      <c r="C142" s="179" t="s">
        <v>354</v>
      </c>
      <c r="D142" s="179"/>
      <c r="E142" s="179"/>
      <c r="F142" s="180"/>
      <c r="G142" s="179" t="s">
        <v>406</v>
      </c>
      <c r="H142" s="180"/>
      <c r="I142" s="22"/>
      <c r="J142" s="82"/>
      <c r="K142" s="84"/>
    </row>
    <row r="143" spans="1:11" ht="18">
      <c r="A143" s="178"/>
      <c r="B143" s="179"/>
      <c r="C143" s="179" t="s">
        <v>295</v>
      </c>
      <c r="D143" s="179"/>
      <c r="E143" s="179"/>
      <c r="F143" s="180"/>
      <c r="G143" s="179" t="s">
        <v>406</v>
      </c>
      <c r="H143" s="180"/>
      <c r="I143" s="22"/>
      <c r="J143" s="82"/>
      <c r="K143" s="84"/>
    </row>
    <row r="144" spans="1:11" ht="18">
      <c r="A144" s="178"/>
      <c r="B144" s="179"/>
      <c r="C144" s="179" t="s">
        <v>341</v>
      </c>
      <c r="D144" s="179"/>
      <c r="E144" s="179"/>
      <c r="F144" s="181"/>
      <c r="G144" s="179" t="s">
        <v>406</v>
      </c>
      <c r="H144" s="180"/>
      <c r="I144" s="68"/>
      <c r="J144" s="82"/>
      <c r="K144" s="84"/>
    </row>
    <row r="145" spans="1:11" ht="18">
      <c r="A145" s="178"/>
      <c r="B145" s="179"/>
      <c r="C145" s="179"/>
      <c r="D145" s="179"/>
      <c r="E145" s="179"/>
      <c r="F145" s="180"/>
      <c r="G145" s="179" t="s">
        <v>347</v>
      </c>
      <c r="H145" s="180"/>
      <c r="I145" s="22"/>
      <c r="J145" s="82"/>
      <c r="K145" s="84"/>
    </row>
    <row r="146" spans="1:11" ht="18">
      <c r="A146" s="178">
        <v>37139</v>
      </c>
      <c r="B146" s="179" t="s">
        <v>297</v>
      </c>
      <c r="C146" s="179" t="s">
        <v>285</v>
      </c>
      <c r="D146" s="179"/>
      <c r="E146" s="179"/>
      <c r="F146" s="180"/>
      <c r="G146" s="179" t="s">
        <v>406</v>
      </c>
      <c r="H146" s="179"/>
      <c r="I146" s="89"/>
      <c r="J146" s="89"/>
      <c r="K146" s="101"/>
    </row>
    <row r="147" spans="1:11" ht="18">
      <c r="A147" s="178"/>
      <c r="B147" s="179"/>
      <c r="C147" s="179" t="s">
        <v>298</v>
      </c>
      <c r="D147" s="179"/>
      <c r="E147" s="179"/>
      <c r="F147" s="180"/>
      <c r="G147" s="179" t="s">
        <v>406</v>
      </c>
      <c r="H147" s="179"/>
      <c r="I147" s="89"/>
      <c r="J147" s="89"/>
      <c r="K147" s="101"/>
    </row>
    <row r="148" spans="1:11" ht="18">
      <c r="A148" s="178">
        <v>37139</v>
      </c>
      <c r="B148" s="179" t="s">
        <v>299</v>
      </c>
      <c r="C148" s="179" t="s">
        <v>298</v>
      </c>
      <c r="D148" s="179"/>
      <c r="E148" s="179"/>
      <c r="F148" s="180"/>
      <c r="G148" s="179" t="s">
        <v>406</v>
      </c>
      <c r="H148" s="180"/>
      <c r="I148" s="89"/>
      <c r="J148" s="92"/>
      <c r="K148" s="101"/>
    </row>
    <row r="149" spans="1:11" ht="18">
      <c r="A149" s="191"/>
      <c r="B149" s="192"/>
      <c r="C149" s="192"/>
      <c r="D149" s="192"/>
      <c r="E149" s="192"/>
      <c r="F149" s="195"/>
      <c r="G149" s="179" t="s">
        <v>353</v>
      </c>
      <c r="H149" s="192"/>
      <c r="I149" s="35"/>
      <c r="J149" s="35"/>
      <c r="K149" s="36"/>
    </row>
    <row r="150" spans="1:11" ht="18">
      <c r="A150" s="178">
        <v>37139</v>
      </c>
      <c r="B150" s="179" t="s">
        <v>300</v>
      </c>
      <c r="C150" s="179" t="s">
        <v>354</v>
      </c>
      <c r="D150" s="179" t="s">
        <v>257</v>
      </c>
      <c r="E150" s="179"/>
      <c r="F150" s="180"/>
      <c r="G150" s="179" t="s">
        <v>406</v>
      </c>
      <c r="H150" s="180"/>
      <c r="I150" s="22"/>
      <c r="J150" s="82"/>
      <c r="K150" s="84"/>
    </row>
    <row r="151" spans="1:11" ht="18">
      <c r="A151" s="178"/>
      <c r="B151" s="179"/>
      <c r="C151" s="179" t="s">
        <v>332</v>
      </c>
      <c r="D151" s="179" t="s">
        <v>339</v>
      </c>
      <c r="E151" s="179"/>
      <c r="F151" s="180"/>
      <c r="G151" s="179" t="s">
        <v>406</v>
      </c>
      <c r="H151" s="180"/>
      <c r="I151" s="89"/>
      <c r="J151" s="92"/>
      <c r="K151" s="101"/>
    </row>
    <row r="152" spans="1:11" ht="18">
      <c r="A152" s="178"/>
      <c r="B152" s="179"/>
      <c r="C152" s="179" t="s">
        <v>341</v>
      </c>
      <c r="D152" s="179" t="s">
        <v>302</v>
      </c>
      <c r="E152" s="179"/>
      <c r="F152" s="180"/>
      <c r="G152" s="179" t="s">
        <v>406</v>
      </c>
      <c r="H152" s="179"/>
      <c r="I152" s="22"/>
      <c r="J152" s="82"/>
      <c r="K152" s="84"/>
    </row>
    <row r="153" spans="1:11" ht="18">
      <c r="A153" s="178"/>
      <c r="B153" s="179"/>
      <c r="C153" s="179" t="s">
        <v>301</v>
      </c>
      <c r="D153" s="179" t="s">
        <v>350</v>
      </c>
      <c r="E153" s="179"/>
      <c r="F153" s="180"/>
      <c r="G153" s="179" t="s">
        <v>406</v>
      </c>
      <c r="H153" s="180"/>
      <c r="I153" s="89"/>
      <c r="J153" s="92"/>
      <c r="K153" s="101"/>
    </row>
    <row r="154" spans="1:11" ht="18">
      <c r="A154" s="178"/>
      <c r="B154" s="179"/>
      <c r="C154" s="179" t="s">
        <v>301</v>
      </c>
      <c r="D154" s="179" t="s">
        <v>350</v>
      </c>
      <c r="E154" s="179"/>
      <c r="F154" s="180"/>
      <c r="G154" s="179" t="s">
        <v>406</v>
      </c>
      <c r="H154" s="180"/>
      <c r="I154" s="22"/>
      <c r="J154" s="82"/>
      <c r="K154" s="84"/>
    </row>
    <row r="155" spans="1:11" ht="18">
      <c r="A155" s="178"/>
      <c r="B155" s="179"/>
      <c r="C155" s="179"/>
      <c r="D155" s="179"/>
      <c r="E155" s="179"/>
      <c r="F155" s="180"/>
      <c r="G155" s="179" t="s">
        <v>347</v>
      </c>
      <c r="H155" s="180"/>
      <c r="I155" s="22"/>
      <c r="J155" s="82"/>
      <c r="K155" s="84"/>
    </row>
    <row r="156" spans="1:11" ht="18">
      <c r="A156" s="178">
        <v>37139</v>
      </c>
      <c r="B156" s="179" t="s">
        <v>303</v>
      </c>
      <c r="C156" s="179" t="s">
        <v>181</v>
      </c>
      <c r="D156" s="179" t="s">
        <v>305</v>
      </c>
      <c r="E156" s="179"/>
      <c r="F156" s="180"/>
      <c r="G156" s="179" t="s">
        <v>406</v>
      </c>
      <c r="H156" s="180"/>
      <c r="I156" s="22"/>
      <c r="J156" s="82"/>
      <c r="K156" s="84"/>
    </row>
    <row r="157" spans="1:11" ht="18">
      <c r="A157" s="178"/>
      <c r="B157" s="179"/>
      <c r="C157" s="179" t="s">
        <v>332</v>
      </c>
      <c r="D157" s="179" t="s">
        <v>336</v>
      </c>
      <c r="E157" s="179"/>
      <c r="F157" s="180"/>
      <c r="G157" s="179" t="s">
        <v>406</v>
      </c>
      <c r="H157" s="180"/>
      <c r="I157" s="22"/>
      <c r="J157" s="82"/>
      <c r="K157" s="84"/>
    </row>
    <row r="158" spans="1:11" ht="18">
      <c r="A158" s="191"/>
      <c r="B158" s="192"/>
      <c r="C158" s="192" t="s">
        <v>341</v>
      </c>
      <c r="D158" s="192" t="s">
        <v>235</v>
      </c>
      <c r="E158" s="192"/>
      <c r="F158" s="195"/>
      <c r="G158" s="179" t="s">
        <v>406</v>
      </c>
      <c r="H158" s="192"/>
      <c r="I158" s="24"/>
      <c r="J158" s="24"/>
      <c r="K158" s="25"/>
    </row>
    <row r="159" spans="1:11" ht="18">
      <c r="A159" s="178"/>
      <c r="B159" s="179"/>
      <c r="C159" s="179" t="s">
        <v>304</v>
      </c>
      <c r="D159" s="179" t="s">
        <v>305</v>
      </c>
      <c r="E159" s="179"/>
      <c r="F159" s="181"/>
      <c r="G159" s="179" t="s">
        <v>406</v>
      </c>
      <c r="H159" s="180"/>
      <c r="I159" s="22"/>
      <c r="J159" s="82"/>
      <c r="K159" s="84"/>
    </row>
    <row r="160" spans="1:11" ht="18">
      <c r="A160" s="178"/>
      <c r="B160" s="179"/>
      <c r="C160" s="179" t="s">
        <v>354</v>
      </c>
      <c r="D160" s="179" t="s">
        <v>305</v>
      </c>
      <c r="E160" s="179"/>
      <c r="F160" s="180"/>
      <c r="G160" s="179" t="s">
        <v>406</v>
      </c>
      <c r="H160" s="179"/>
      <c r="I160" s="22"/>
      <c r="J160" s="82"/>
      <c r="K160" s="84"/>
    </row>
    <row r="161" spans="1:11" ht="18">
      <c r="A161" s="178"/>
      <c r="B161" s="179"/>
      <c r="C161" s="179" t="s">
        <v>251</v>
      </c>
      <c r="D161" s="179" t="s">
        <v>306</v>
      </c>
      <c r="E161" s="179"/>
      <c r="F161" s="180"/>
      <c r="G161" s="179" t="s">
        <v>406</v>
      </c>
      <c r="H161" s="180"/>
      <c r="I161" s="22"/>
      <c r="J161" s="82"/>
      <c r="K161" s="84"/>
    </row>
    <row r="162" spans="1:11" ht="18">
      <c r="A162" s="178"/>
      <c r="B162" s="179"/>
      <c r="C162" s="179" t="s">
        <v>260</v>
      </c>
      <c r="D162" s="179" t="s">
        <v>307</v>
      </c>
      <c r="E162" s="179"/>
      <c r="F162" s="180"/>
      <c r="G162" s="179" t="s">
        <v>406</v>
      </c>
      <c r="H162" s="180"/>
      <c r="I162" s="22"/>
      <c r="J162" s="82"/>
      <c r="K162" s="84"/>
    </row>
    <row r="163" spans="1:11" ht="18">
      <c r="A163" s="178"/>
      <c r="B163" s="179"/>
      <c r="C163" s="179" t="s">
        <v>13</v>
      </c>
      <c r="D163" s="179" t="s">
        <v>308</v>
      </c>
      <c r="E163" s="179"/>
      <c r="F163" s="181"/>
      <c r="G163" s="179" t="s">
        <v>406</v>
      </c>
      <c r="H163" s="179"/>
      <c r="I163" s="68"/>
      <c r="J163" s="82"/>
      <c r="K163" s="84"/>
    </row>
    <row r="164" spans="1:11" ht="18">
      <c r="A164" s="178"/>
      <c r="B164" s="179"/>
      <c r="C164" s="179" t="s">
        <v>247</v>
      </c>
      <c r="D164" s="179" t="s">
        <v>309</v>
      </c>
      <c r="E164" s="179"/>
      <c r="F164" s="180"/>
      <c r="G164" s="179" t="s">
        <v>406</v>
      </c>
      <c r="H164" s="179"/>
      <c r="I164" s="22"/>
      <c r="J164" s="82"/>
      <c r="K164" s="84"/>
    </row>
    <row r="165" spans="1:11" ht="18">
      <c r="A165" s="178"/>
      <c r="B165" s="179"/>
      <c r="C165" s="179"/>
      <c r="D165" s="179"/>
      <c r="E165" s="179"/>
      <c r="F165" s="180"/>
      <c r="G165" s="179" t="s">
        <v>347</v>
      </c>
      <c r="H165" s="179"/>
      <c r="I165" s="89"/>
      <c r="J165" s="92"/>
      <c r="K165" s="101"/>
    </row>
    <row r="166" spans="1:11" ht="18">
      <c r="A166" s="178">
        <v>37139</v>
      </c>
      <c r="B166" s="179" t="s">
        <v>310</v>
      </c>
      <c r="C166" s="179"/>
      <c r="D166" s="179"/>
      <c r="E166" s="179"/>
      <c r="F166" s="180"/>
      <c r="G166" s="179" t="s">
        <v>406</v>
      </c>
      <c r="H166" s="180"/>
      <c r="I166" s="22"/>
      <c r="J166" s="82"/>
      <c r="K166" s="84"/>
    </row>
    <row r="167" spans="1:11" ht="18">
      <c r="A167" s="178">
        <v>37139</v>
      </c>
      <c r="B167" s="179" t="s">
        <v>311</v>
      </c>
      <c r="C167" s="179"/>
      <c r="D167" s="179"/>
      <c r="E167" s="179"/>
      <c r="F167" s="180"/>
      <c r="G167" s="179" t="s">
        <v>406</v>
      </c>
      <c r="H167" s="180"/>
      <c r="I167" s="22"/>
      <c r="J167" s="82"/>
      <c r="K167" s="84"/>
    </row>
    <row r="168" spans="1:11" ht="18">
      <c r="A168" s="178"/>
      <c r="B168" s="179"/>
      <c r="C168" s="179"/>
      <c r="D168" s="179"/>
      <c r="E168" s="179"/>
      <c r="F168" s="180"/>
      <c r="G168" s="180"/>
      <c r="H168" s="180"/>
      <c r="I168" s="22"/>
      <c r="J168" s="82"/>
      <c r="K168" s="84"/>
    </row>
    <row r="169" spans="1:11" ht="18">
      <c r="A169" s="178"/>
      <c r="B169" s="179"/>
      <c r="C169" s="179"/>
      <c r="D169" s="179"/>
      <c r="E169" s="179"/>
      <c r="F169" s="180"/>
      <c r="G169" s="180"/>
      <c r="H169" s="180"/>
      <c r="I169" s="22"/>
      <c r="J169" s="82"/>
      <c r="K169" s="84"/>
    </row>
    <row r="170" spans="1:11" ht="18">
      <c r="A170" s="178"/>
      <c r="B170" s="179"/>
      <c r="C170" s="179"/>
      <c r="D170" s="179"/>
      <c r="E170" s="179"/>
      <c r="F170" s="180"/>
      <c r="G170" s="180"/>
      <c r="H170" s="180"/>
      <c r="I170" s="22"/>
      <c r="J170" s="82"/>
      <c r="K170" s="84"/>
    </row>
    <row r="171" spans="1:11" ht="18">
      <c r="A171" s="178"/>
      <c r="B171" s="179"/>
      <c r="C171" s="179"/>
      <c r="D171" s="179"/>
      <c r="E171" s="179"/>
      <c r="F171" s="180"/>
      <c r="G171" s="180"/>
      <c r="H171" s="180"/>
      <c r="I171" s="22"/>
      <c r="J171" s="82"/>
      <c r="K171" s="84"/>
    </row>
    <row r="172" spans="1:11" ht="18">
      <c r="A172" s="178"/>
      <c r="B172" s="179"/>
      <c r="C172" s="179"/>
      <c r="D172" s="179"/>
      <c r="E172" s="179"/>
      <c r="F172" s="180"/>
      <c r="G172" s="180"/>
      <c r="H172" s="180"/>
      <c r="I172" s="22"/>
      <c r="J172" s="82"/>
      <c r="K172" s="84"/>
    </row>
    <row r="173" spans="1:11" ht="18">
      <c r="A173" s="178"/>
      <c r="B173" s="179"/>
      <c r="C173" s="179"/>
      <c r="D173" s="179"/>
      <c r="E173" s="179"/>
      <c r="F173" s="180"/>
      <c r="G173" s="180"/>
      <c r="H173" s="180"/>
      <c r="I173" s="22"/>
      <c r="J173" s="82"/>
      <c r="K173" s="84"/>
    </row>
    <row r="174" spans="1:11" ht="18">
      <c r="A174" s="178"/>
      <c r="B174" s="179"/>
      <c r="C174" s="179"/>
      <c r="D174" s="179"/>
      <c r="E174" s="179"/>
      <c r="F174" s="180"/>
      <c r="G174" s="180"/>
      <c r="H174" s="180"/>
      <c r="I174" s="22"/>
      <c r="J174" s="82"/>
      <c r="K174" s="84"/>
    </row>
    <row r="175" spans="1:11" ht="18">
      <c r="A175" s="178"/>
      <c r="B175" s="179"/>
      <c r="C175" s="179"/>
      <c r="D175" s="179"/>
      <c r="E175" s="179"/>
      <c r="F175" s="180"/>
      <c r="G175" s="180"/>
      <c r="H175" s="180"/>
      <c r="I175" s="22"/>
      <c r="J175" s="82"/>
      <c r="K175" s="84"/>
    </row>
    <row r="176" spans="1:11" ht="18">
      <c r="A176" s="178"/>
      <c r="B176" s="179"/>
      <c r="C176" s="179"/>
      <c r="D176" s="179"/>
      <c r="E176" s="179"/>
      <c r="F176" s="181"/>
      <c r="G176" s="179"/>
      <c r="H176" s="180"/>
      <c r="I176" s="89"/>
      <c r="J176" s="92"/>
      <c r="K176" s="101"/>
    </row>
    <row r="177" spans="1:11" ht="18">
      <c r="A177" s="178"/>
      <c r="B177" s="179"/>
      <c r="C177" s="179"/>
      <c r="D177" s="179"/>
      <c r="E177" s="179"/>
      <c r="F177" s="181"/>
      <c r="G177" s="179"/>
      <c r="H177" s="180"/>
      <c r="I177" s="89"/>
      <c r="J177" s="92"/>
      <c r="K177" s="101"/>
    </row>
    <row r="178" spans="1:11" ht="18">
      <c r="A178" s="178"/>
      <c r="B178" s="179"/>
      <c r="C178" s="179"/>
      <c r="D178" s="179"/>
      <c r="E178" s="179"/>
      <c r="F178" s="180"/>
      <c r="G178" s="180"/>
      <c r="H178" s="180"/>
      <c r="I178" s="22"/>
      <c r="J178" s="82"/>
      <c r="K178" s="84"/>
    </row>
    <row r="179" spans="1:11" ht="18">
      <c r="A179" s="178"/>
      <c r="B179" s="179"/>
      <c r="C179" s="179"/>
      <c r="D179" s="179"/>
      <c r="E179" s="179"/>
      <c r="F179" s="180"/>
      <c r="G179" s="180"/>
      <c r="H179" s="180"/>
      <c r="I179" s="22"/>
      <c r="J179" s="82"/>
      <c r="K179" s="84"/>
    </row>
    <row r="180" spans="1:11" ht="18">
      <c r="A180" s="178"/>
      <c r="B180" s="179"/>
      <c r="C180" s="179"/>
      <c r="D180" s="179"/>
      <c r="E180" s="179"/>
      <c r="F180" s="180"/>
      <c r="G180" s="180"/>
      <c r="H180" s="180"/>
      <c r="I180" s="22"/>
      <c r="J180" s="82"/>
      <c r="K180" s="84"/>
    </row>
    <row r="181" spans="1:13" ht="18">
      <c r="A181" s="178"/>
      <c r="B181" s="179"/>
      <c r="C181" s="179"/>
      <c r="D181" s="179"/>
      <c r="E181" s="179"/>
      <c r="F181" s="179"/>
      <c r="G181" s="180"/>
      <c r="H181" s="180"/>
      <c r="I181" s="22"/>
      <c r="J181" s="82"/>
      <c r="K181" s="84"/>
      <c r="M181" s="47"/>
    </row>
    <row r="182" spans="1:11" ht="18">
      <c r="A182" s="178"/>
      <c r="B182" s="179"/>
      <c r="C182" s="179"/>
      <c r="D182" s="179"/>
      <c r="E182" s="179"/>
      <c r="F182" s="180"/>
      <c r="G182" s="180"/>
      <c r="H182" s="180"/>
      <c r="I182" s="22"/>
      <c r="J182" s="82"/>
      <c r="K182" s="84"/>
    </row>
    <row r="183" spans="1:13" ht="18">
      <c r="A183" s="178"/>
      <c r="B183" s="179"/>
      <c r="C183" s="179"/>
      <c r="D183" s="179"/>
      <c r="E183" s="179"/>
      <c r="F183" s="180"/>
      <c r="G183" s="181"/>
      <c r="H183" s="179"/>
      <c r="I183" s="22"/>
      <c r="J183" s="22"/>
      <c r="K183" s="84"/>
      <c r="M183" s="47"/>
    </row>
    <row r="184" spans="1:11" ht="18">
      <c r="A184" s="178"/>
      <c r="B184" s="179"/>
      <c r="C184" s="179"/>
      <c r="D184" s="179"/>
      <c r="E184" s="179"/>
      <c r="F184" s="181"/>
      <c r="G184" s="180"/>
      <c r="H184" s="179"/>
      <c r="I184" s="68"/>
      <c r="J184" s="82"/>
      <c r="K184" s="84"/>
    </row>
    <row r="185" spans="1:11" ht="18">
      <c r="A185" s="178"/>
      <c r="B185" s="179"/>
      <c r="C185" s="179"/>
      <c r="D185" s="179"/>
      <c r="E185" s="179"/>
      <c r="F185" s="180"/>
      <c r="G185" s="180"/>
      <c r="H185" s="180"/>
      <c r="I185" s="22"/>
      <c r="J185" s="82"/>
      <c r="K185" s="84"/>
    </row>
    <row r="186" spans="1:11" ht="18">
      <c r="A186" s="178"/>
      <c r="B186" s="179"/>
      <c r="C186" s="179"/>
      <c r="D186" s="179"/>
      <c r="E186" s="179"/>
      <c r="F186" s="180"/>
      <c r="G186" s="180"/>
      <c r="H186" s="180"/>
      <c r="I186" s="22"/>
      <c r="J186" s="82"/>
      <c r="K186" s="84"/>
    </row>
    <row r="187" spans="1:11" ht="18">
      <c r="A187" s="178"/>
      <c r="B187" s="179"/>
      <c r="C187" s="179"/>
      <c r="D187" s="179"/>
      <c r="E187" s="179"/>
      <c r="F187" s="181"/>
      <c r="G187" s="180"/>
      <c r="H187" s="179"/>
      <c r="I187" s="68"/>
      <c r="J187" s="82"/>
      <c r="K187" s="84"/>
    </row>
    <row r="188" spans="1:11" ht="18">
      <c r="A188" s="178"/>
      <c r="B188" s="179"/>
      <c r="C188" s="179"/>
      <c r="D188" s="179"/>
      <c r="E188" s="179"/>
      <c r="F188" s="180"/>
      <c r="G188" s="180"/>
      <c r="H188" s="179"/>
      <c r="I188" s="89"/>
      <c r="J188" s="92"/>
      <c r="K188" s="101"/>
    </row>
    <row r="189" spans="1:13" ht="18">
      <c r="A189" s="178"/>
      <c r="B189" s="179"/>
      <c r="C189" s="179"/>
      <c r="D189" s="179"/>
      <c r="E189" s="179"/>
      <c r="F189" s="180"/>
      <c r="G189" s="180"/>
      <c r="H189" s="179"/>
      <c r="I189" s="89"/>
      <c r="J189" s="92"/>
      <c r="K189" s="101"/>
      <c r="M189" s="47"/>
    </row>
    <row r="190" spans="1:11" ht="18">
      <c r="A190" s="178"/>
      <c r="B190" s="179"/>
      <c r="C190" s="179"/>
      <c r="D190" s="179"/>
      <c r="E190" s="179"/>
      <c r="F190" s="181"/>
      <c r="G190" s="180"/>
      <c r="H190" s="179"/>
      <c r="I190" s="89"/>
      <c r="J190" s="89"/>
      <c r="K190" s="101"/>
    </row>
    <row r="191" spans="1:11" ht="18">
      <c r="A191" s="178"/>
      <c r="B191" s="179"/>
      <c r="C191" s="179"/>
      <c r="D191" s="179"/>
      <c r="E191" s="179"/>
      <c r="F191" s="181"/>
      <c r="G191" s="180"/>
      <c r="H191" s="179"/>
      <c r="I191" s="68"/>
      <c r="J191" s="82"/>
      <c r="K191" s="84"/>
    </row>
    <row r="192" spans="1:11" ht="12.75">
      <c r="A192" s="38"/>
      <c r="B192" s="22"/>
      <c r="C192" s="22"/>
      <c r="D192" s="22"/>
      <c r="E192" s="22"/>
      <c r="F192" s="72"/>
      <c r="G192" s="68"/>
      <c r="H192" s="68"/>
      <c r="I192" s="68"/>
      <c r="J192" s="82"/>
      <c r="K192" s="84"/>
    </row>
    <row r="193" spans="1:11" ht="12.75">
      <c r="A193" s="38"/>
      <c r="B193" s="22"/>
      <c r="C193" s="22"/>
      <c r="D193" s="22"/>
      <c r="E193" s="22"/>
      <c r="F193" s="68"/>
      <c r="G193" s="68"/>
      <c r="H193" s="68"/>
      <c r="I193" s="22"/>
      <c r="J193" s="82"/>
      <c r="K193" s="84"/>
    </row>
    <row r="194" spans="1:11" ht="12.75">
      <c r="A194" s="38"/>
      <c r="B194" s="22"/>
      <c r="C194" s="22"/>
      <c r="D194" s="22"/>
      <c r="E194" s="22"/>
      <c r="F194" s="68"/>
      <c r="G194" s="68"/>
      <c r="H194" s="68"/>
      <c r="I194" s="68"/>
      <c r="J194" s="82"/>
      <c r="K194" s="84"/>
    </row>
    <row r="195" spans="1:11" ht="12.75">
      <c r="A195" s="88"/>
      <c r="B195" s="89"/>
      <c r="C195" s="89"/>
      <c r="D195" s="89"/>
      <c r="E195" s="89"/>
      <c r="F195" s="93"/>
      <c r="G195" s="93"/>
      <c r="H195" s="93"/>
      <c r="I195" s="89"/>
      <c r="J195" s="92"/>
      <c r="K195" s="101"/>
    </row>
    <row r="196" spans="1:11" ht="12.75">
      <c r="A196" s="88"/>
      <c r="B196" s="89"/>
      <c r="C196" s="89"/>
      <c r="D196" s="89"/>
      <c r="E196" s="89"/>
      <c r="F196" s="93"/>
      <c r="G196" s="93"/>
      <c r="H196" s="89"/>
      <c r="I196" s="89"/>
      <c r="J196" s="92"/>
      <c r="K196" s="101"/>
    </row>
    <row r="197" spans="1:11" ht="12.75">
      <c r="A197" s="38"/>
      <c r="B197" s="22"/>
      <c r="C197" s="22"/>
      <c r="D197" s="22"/>
      <c r="E197" s="22"/>
      <c r="F197" s="68"/>
      <c r="G197" s="68"/>
      <c r="H197" s="22"/>
      <c r="I197" s="68"/>
      <c r="J197" s="82"/>
      <c r="K197" s="84"/>
    </row>
    <row r="198" spans="1:11" ht="12.75">
      <c r="A198" s="88"/>
      <c r="B198" s="89"/>
      <c r="C198" s="89"/>
      <c r="D198" s="89"/>
      <c r="E198" s="89"/>
      <c r="F198" s="93"/>
      <c r="G198" s="93"/>
      <c r="H198" s="89"/>
      <c r="I198" s="89"/>
      <c r="J198" s="89"/>
      <c r="K198" s="101"/>
    </row>
    <row r="199" spans="1:11" ht="12.75">
      <c r="A199" s="88"/>
      <c r="B199" s="89"/>
      <c r="C199" s="89"/>
      <c r="D199" s="89"/>
      <c r="E199" s="89"/>
      <c r="F199" s="93"/>
      <c r="G199" s="93"/>
      <c r="H199" s="93"/>
      <c r="I199" s="89"/>
      <c r="J199" s="92"/>
      <c r="K199" s="101"/>
    </row>
    <row r="200" spans="1:11" ht="12.75">
      <c r="A200" s="38"/>
      <c r="B200" s="22"/>
      <c r="C200" s="22"/>
      <c r="D200" s="22"/>
      <c r="E200" s="22"/>
      <c r="F200" s="68"/>
      <c r="G200" s="68"/>
      <c r="H200" s="68"/>
      <c r="I200" s="22"/>
      <c r="J200" s="82"/>
      <c r="K200" s="84"/>
    </row>
    <row r="201" spans="1:11" ht="12.75">
      <c r="A201" s="26"/>
      <c r="B201" s="27"/>
      <c r="C201" s="27"/>
      <c r="D201" s="27"/>
      <c r="E201" s="27"/>
      <c r="F201" s="29"/>
      <c r="G201" s="29"/>
      <c r="H201" s="27"/>
      <c r="I201" s="27"/>
      <c r="J201" s="27"/>
      <c r="K201" s="28"/>
    </row>
    <row r="202" spans="1:11" ht="12.75">
      <c r="A202" s="88"/>
      <c r="B202" s="89"/>
      <c r="C202" s="89"/>
      <c r="D202" s="89"/>
      <c r="E202" s="89"/>
      <c r="F202" s="93"/>
      <c r="G202" s="93"/>
      <c r="H202" s="93"/>
      <c r="I202" s="89"/>
      <c r="J202" s="92"/>
      <c r="K202" s="101"/>
    </row>
    <row r="203" spans="1:11" ht="12.75">
      <c r="A203" s="88"/>
      <c r="B203" s="89"/>
      <c r="C203" s="89"/>
      <c r="D203" s="89"/>
      <c r="E203" s="89"/>
      <c r="F203" s="93"/>
      <c r="G203" s="93"/>
      <c r="H203" s="89"/>
      <c r="I203" s="89"/>
      <c r="J203" s="92"/>
      <c r="K203" s="101"/>
    </row>
    <row r="204" spans="1:11" ht="12.75">
      <c r="A204" s="26"/>
      <c r="B204" s="27"/>
      <c r="C204" s="27"/>
      <c r="D204" s="27"/>
      <c r="E204" s="27"/>
      <c r="F204" s="29"/>
      <c r="G204" s="29"/>
      <c r="H204" s="27"/>
      <c r="I204" s="27"/>
      <c r="J204" s="27"/>
      <c r="K204" s="28"/>
    </row>
    <row r="205" spans="1:11" ht="12.75">
      <c r="A205" s="88"/>
      <c r="B205" s="89"/>
      <c r="C205" s="89"/>
      <c r="D205" s="89"/>
      <c r="E205" s="89"/>
      <c r="F205" s="93"/>
      <c r="G205" s="93"/>
      <c r="H205" s="89"/>
      <c r="I205" s="89"/>
      <c r="J205" s="92"/>
      <c r="K205" s="101"/>
    </row>
    <row r="206" spans="1:11" ht="12.75">
      <c r="A206" s="88"/>
      <c r="B206" s="89"/>
      <c r="C206" s="89"/>
      <c r="D206" s="89"/>
      <c r="E206" s="89"/>
      <c r="F206" s="93"/>
      <c r="G206" s="93"/>
      <c r="H206" s="89"/>
      <c r="I206" s="89"/>
      <c r="J206" s="92"/>
      <c r="K206" s="101"/>
    </row>
    <row r="207" spans="1:11" ht="12.75">
      <c r="A207" s="38"/>
      <c r="B207" s="22"/>
      <c r="C207" s="22"/>
      <c r="D207" s="22"/>
      <c r="E207" s="22"/>
      <c r="F207" s="72"/>
      <c r="G207" s="72"/>
      <c r="H207" s="22"/>
      <c r="I207" s="22"/>
      <c r="J207" s="82"/>
      <c r="K207" s="84"/>
    </row>
    <row r="208" spans="1:11" ht="12.75">
      <c r="A208" s="38"/>
      <c r="B208" s="22"/>
      <c r="C208" s="22"/>
      <c r="D208" s="22"/>
      <c r="E208" s="22"/>
      <c r="F208" s="68"/>
      <c r="G208" s="68"/>
      <c r="H208" s="68"/>
      <c r="I208" s="22"/>
      <c r="J208" s="82"/>
      <c r="K208" s="84"/>
    </row>
    <row r="209" spans="1:11" ht="12.75">
      <c r="A209" s="38"/>
      <c r="B209" s="22"/>
      <c r="C209" s="22"/>
      <c r="D209" s="22"/>
      <c r="E209" s="22"/>
      <c r="F209" s="68"/>
      <c r="G209" s="68"/>
      <c r="H209" s="22"/>
      <c r="I209" s="22"/>
      <c r="J209" s="82"/>
      <c r="K209" s="84"/>
    </row>
    <row r="210" spans="1:11" ht="12.75">
      <c r="A210" s="23"/>
      <c r="B210" s="24"/>
      <c r="C210" s="24"/>
      <c r="D210" s="24"/>
      <c r="E210" s="24"/>
      <c r="F210" s="30"/>
      <c r="G210" s="30"/>
      <c r="H210" s="24"/>
      <c r="I210" s="24"/>
      <c r="J210" s="24"/>
      <c r="K210" s="25"/>
    </row>
    <row r="211" spans="1:11" ht="12.75">
      <c r="A211" s="38"/>
      <c r="B211" s="22"/>
      <c r="C211" s="22"/>
      <c r="D211" s="22"/>
      <c r="E211" s="22"/>
      <c r="F211" s="68"/>
      <c r="G211" s="68"/>
      <c r="H211" s="68"/>
      <c r="I211" s="22"/>
      <c r="J211" s="82"/>
      <c r="K211" s="84"/>
    </row>
    <row r="212" spans="1:11" ht="12.75">
      <c r="A212" s="88"/>
      <c r="B212" s="89"/>
      <c r="C212" s="89"/>
      <c r="D212" s="89"/>
      <c r="E212" s="89"/>
      <c r="F212" s="93"/>
      <c r="G212" s="93"/>
      <c r="H212" s="93"/>
      <c r="I212" s="89"/>
      <c r="J212" s="92"/>
      <c r="K212" s="101"/>
    </row>
    <row r="213" spans="1:11" ht="12.75">
      <c r="A213" s="88"/>
      <c r="B213" s="89"/>
      <c r="C213" s="89"/>
      <c r="D213" s="89"/>
      <c r="E213" s="89"/>
      <c r="F213" s="93"/>
      <c r="G213" s="93"/>
      <c r="H213" s="89"/>
      <c r="I213" s="89"/>
      <c r="J213" s="92"/>
      <c r="K213" s="101"/>
    </row>
    <row r="214" spans="1:11" ht="12.75">
      <c r="A214" s="88"/>
      <c r="B214" s="89"/>
      <c r="C214" s="89"/>
      <c r="D214" s="89"/>
      <c r="E214" s="89"/>
      <c r="F214" s="91"/>
      <c r="G214" s="93"/>
      <c r="H214" s="89"/>
      <c r="I214" s="89"/>
      <c r="J214" s="92"/>
      <c r="K214" s="101"/>
    </row>
    <row r="215" spans="1:11" ht="12.75">
      <c r="A215" s="23"/>
      <c r="B215" s="24"/>
      <c r="C215" s="24"/>
      <c r="D215" s="24"/>
      <c r="E215" s="24"/>
      <c r="F215" s="48"/>
      <c r="G215" s="30"/>
      <c r="H215" s="24"/>
      <c r="I215" s="24"/>
      <c r="J215" s="24"/>
      <c r="K215" s="25"/>
    </row>
    <row r="216" spans="1:11" ht="12.75">
      <c r="A216" s="38"/>
      <c r="B216" s="22"/>
      <c r="C216" s="22"/>
      <c r="D216" s="22"/>
      <c r="E216" s="22"/>
      <c r="F216" s="87"/>
      <c r="G216" s="68"/>
      <c r="H216" s="68"/>
      <c r="I216" s="22"/>
      <c r="J216" s="82"/>
      <c r="K216" s="84"/>
    </row>
    <row r="217" spans="1:11" ht="12.75">
      <c r="A217" s="88"/>
      <c r="B217" s="89"/>
      <c r="C217" s="89"/>
      <c r="D217" s="89"/>
      <c r="E217" s="89"/>
      <c r="F217" s="90"/>
      <c r="G217" s="93"/>
      <c r="H217" s="93"/>
      <c r="I217" s="89"/>
      <c r="J217" s="92"/>
      <c r="K217" s="101"/>
    </row>
    <row r="218" spans="1:11" ht="12.75">
      <c r="A218" s="38"/>
      <c r="B218" s="22"/>
      <c r="C218" s="22"/>
      <c r="D218" s="22"/>
      <c r="E218" s="22"/>
      <c r="F218" s="73"/>
      <c r="G218" s="68"/>
      <c r="H218" s="22"/>
      <c r="I218" s="22"/>
      <c r="J218" s="82"/>
      <c r="K218" s="84"/>
    </row>
    <row r="219" spans="1:11" ht="12.75">
      <c r="A219" s="38"/>
      <c r="B219" s="22"/>
      <c r="C219" s="22"/>
      <c r="D219" s="22"/>
      <c r="E219" s="22"/>
      <c r="F219" s="73"/>
      <c r="G219" s="68"/>
      <c r="H219" s="68"/>
      <c r="I219" s="22"/>
      <c r="J219" s="82"/>
      <c r="K219" s="84"/>
    </row>
    <row r="220" spans="1:11" ht="12.75">
      <c r="A220" s="38"/>
      <c r="B220" s="22"/>
      <c r="C220" s="22"/>
      <c r="D220" s="22"/>
      <c r="E220" s="22"/>
      <c r="F220" s="73"/>
      <c r="G220" s="68"/>
      <c r="H220" s="68"/>
      <c r="I220" s="22"/>
      <c r="J220" s="82"/>
      <c r="K220" s="84"/>
    </row>
    <row r="221" spans="1:11" ht="12.75">
      <c r="A221" s="88"/>
      <c r="B221" s="89"/>
      <c r="C221" s="89"/>
      <c r="D221" s="89"/>
      <c r="E221" s="89"/>
      <c r="F221" s="90"/>
      <c r="G221" s="93"/>
      <c r="H221" s="93"/>
      <c r="I221" s="89"/>
      <c r="J221" s="92"/>
      <c r="K221" s="101"/>
    </row>
    <row r="222" spans="1:11" ht="12.75">
      <c r="A222" s="88"/>
      <c r="B222" s="89"/>
      <c r="C222" s="89"/>
      <c r="D222" s="89"/>
      <c r="E222" s="89"/>
      <c r="F222" s="90"/>
      <c r="G222" s="93"/>
      <c r="H222" s="93"/>
      <c r="I222" s="89"/>
      <c r="J222" s="92"/>
      <c r="K222" s="101"/>
    </row>
    <row r="223" spans="1:11" ht="12.75">
      <c r="A223" s="38"/>
      <c r="B223" s="22"/>
      <c r="C223" s="22"/>
      <c r="D223" s="22"/>
      <c r="E223" s="22"/>
      <c r="F223" s="87"/>
      <c r="G223" s="68"/>
      <c r="H223" s="22"/>
      <c r="I223" s="22"/>
      <c r="J223" s="82"/>
      <c r="K223" s="84"/>
    </row>
    <row r="224" spans="1:11" ht="12.75">
      <c r="A224" s="38"/>
      <c r="B224" s="22"/>
      <c r="C224" s="22"/>
      <c r="D224" s="22"/>
      <c r="E224" s="22"/>
      <c r="F224" s="87"/>
      <c r="G224" s="68"/>
      <c r="H224" s="22"/>
      <c r="I224" s="22"/>
      <c r="J224" s="82"/>
      <c r="K224" s="84"/>
    </row>
    <row r="225" spans="1:11" ht="12.75">
      <c r="A225" s="38"/>
      <c r="B225" s="22"/>
      <c r="C225" s="22"/>
      <c r="D225" s="22"/>
      <c r="E225" s="22"/>
      <c r="F225" s="87"/>
      <c r="G225" s="68"/>
      <c r="H225" s="22"/>
      <c r="I225" s="22"/>
      <c r="J225" s="82"/>
      <c r="K225" s="84"/>
    </row>
    <row r="226" spans="1:11" ht="12.75">
      <c r="A226" s="38"/>
      <c r="B226" s="22"/>
      <c r="C226" s="22"/>
      <c r="D226" s="22"/>
      <c r="E226" s="22"/>
      <c r="F226" s="87"/>
      <c r="G226" s="68"/>
      <c r="H226" s="68"/>
      <c r="I226" s="68"/>
      <c r="J226" s="82"/>
      <c r="K226" s="84"/>
    </row>
    <row r="227" spans="1:11" ht="12.75">
      <c r="A227" s="38"/>
      <c r="B227" s="22"/>
      <c r="C227" s="22"/>
      <c r="D227" s="22"/>
      <c r="E227" s="22"/>
      <c r="F227" s="87"/>
      <c r="G227" s="68"/>
      <c r="H227" s="22"/>
      <c r="I227" s="68"/>
      <c r="J227" s="82"/>
      <c r="K227" s="84"/>
    </row>
    <row r="228" spans="1:11" ht="12.75">
      <c r="A228" s="38"/>
      <c r="B228" s="22"/>
      <c r="C228" s="22"/>
      <c r="D228" s="22"/>
      <c r="E228" s="22"/>
      <c r="F228" s="87"/>
      <c r="G228" s="68"/>
      <c r="H228" s="22"/>
      <c r="I228" s="68"/>
      <c r="J228" s="82"/>
      <c r="K228" s="84"/>
    </row>
    <row r="229" spans="1:11" ht="12.75">
      <c r="A229" s="38"/>
      <c r="B229" s="22"/>
      <c r="C229" s="22"/>
      <c r="D229" s="22"/>
      <c r="E229" s="22"/>
      <c r="F229" s="73"/>
      <c r="G229" s="68"/>
      <c r="H229" s="68"/>
      <c r="I229" s="68"/>
      <c r="J229" s="82"/>
      <c r="K229" s="84"/>
    </row>
    <row r="230" spans="1:11" ht="12.75">
      <c r="A230" s="38"/>
      <c r="B230" s="22"/>
      <c r="C230" s="22"/>
      <c r="D230" s="22"/>
      <c r="E230" s="22"/>
      <c r="F230" s="73"/>
      <c r="G230" s="68"/>
      <c r="H230" s="68"/>
      <c r="I230" s="68"/>
      <c r="J230" s="82"/>
      <c r="K230" s="84"/>
    </row>
    <row r="231" spans="1:11" ht="12.75">
      <c r="A231" s="38"/>
      <c r="B231" s="22"/>
      <c r="C231" s="22"/>
      <c r="D231" s="22"/>
      <c r="E231" s="22"/>
      <c r="F231" s="73"/>
      <c r="G231" s="68"/>
      <c r="H231" s="68"/>
      <c r="I231" s="68"/>
      <c r="J231" s="82"/>
      <c r="K231" s="84"/>
    </row>
    <row r="232" spans="1:11" ht="12.75">
      <c r="A232" s="38"/>
      <c r="B232" s="22"/>
      <c r="C232" s="22"/>
      <c r="D232" s="22"/>
      <c r="E232" s="22"/>
      <c r="F232" s="73"/>
      <c r="G232" s="68"/>
      <c r="H232" s="22"/>
      <c r="I232" s="22"/>
      <c r="J232" s="82"/>
      <c r="K232" s="84"/>
    </row>
    <row r="233" spans="1:11" ht="12.75">
      <c r="A233" s="23"/>
      <c r="B233" s="24"/>
      <c r="C233" s="24"/>
      <c r="D233" s="24"/>
      <c r="E233" s="24"/>
      <c r="F233" s="102"/>
      <c r="G233" s="30"/>
      <c r="H233" s="24"/>
      <c r="I233" s="24"/>
      <c r="J233" s="24"/>
      <c r="K233" s="25"/>
    </row>
    <row r="234" spans="1:11" ht="12.75">
      <c r="A234" s="23"/>
      <c r="B234" s="24"/>
      <c r="C234" s="24"/>
      <c r="D234" s="24"/>
      <c r="E234" s="24"/>
      <c r="F234" s="102"/>
      <c r="G234" s="30"/>
      <c r="H234" s="24"/>
      <c r="I234" s="24"/>
      <c r="J234" s="24"/>
      <c r="K234" s="25"/>
    </row>
    <row r="235" spans="1:11" ht="12.75">
      <c r="A235" s="23"/>
      <c r="B235" s="24"/>
      <c r="C235" s="24"/>
      <c r="D235" s="24"/>
      <c r="E235" s="24"/>
      <c r="F235" s="102"/>
      <c r="G235" s="30"/>
      <c r="H235" s="24"/>
      <c r="I235" s="24"/>
      <c r="J235" s="24"/>
      <c r="K235" s="25"/>
    </row>
    <row r="236" spans="1:11" ht="12.75">
      <c r="A236" s="26"/>
      <c r="B236" s="27"/>
      <c r="C236" s="27"/>
      <c r="D236" s="27"/>
      <c r="E236" s="27"/>
      <c r="F236" s="124"/>
      <c r="G236" s="29"/>
      <c r="H236" s="27"/>
      <c r="I236" s="27"/>
      <c r="J236" s="27"/>
      <c r="K236" s="28"/>
    </row>
    <row r="237" spans="1:11" ht="12.75">
      <c r="A237" s="26"/>
      <c r="B237" s="27"/>
      <c r="C237" s="27"/>
      <c r="D237" s="27"/>
      <c r="E237" s="27"/>
      <c r="F237" s="118"/>
      <c r="G237" s="29"/>
      <c r="H237" s="27"/>
      <c r="I237" s="27"/>
      <c r="J237" s="27"/>
      <c r="K237" s="28"/>
    </row>
    <row r="238" spans="1:11" ht="12.75">
      <c r="A238" s="38"/>
      <c r="B238" s="22"/>
      <c r="C238" s="22"/>
      <c r="D238" s="22"/>
      <c r="E238" s="22"/>
      <c r="F238" s="73"/>
      <c r="G238" s="68"/>
      <c r="H238" s="22"/>
      <c r="I238" s="22"/>
      <c r="J238" s="82"/>
      <c r="K238" s="84"/>
    </row>
    <row r="239" spans="1:11" ht="12.75">
      <c r="A239" s="23"/>
      <c r="B239" s="24"/>
      <c r="C239" s="24"/>
      <c r="D239" s="24"/>
      <c r="E239" s="24"/>
      <c r="F239" s="102"/>
      <c r="G239" s="30"/>
      <c r="H239" s="24"/>
      <c r="I239" s="24"/>
      <c r="J239" s="24"/>
      <c r="K239" s="25"/>
    </row>
    <row r="240" spans="1:11" ht="12.75">
      <c r="A240" s="38"/>
      <c r="B240" s="22"/>
      <c r="C240" s="22"/>
      <c r="D240" s="22"/>
      <c r="E240" s="22"/>
      <c r="F240" s="73"/>
      <c r="G240" s="72"/>
      <c r="H240" s="68"/>
      <c r="I240" s="22"/>
      <c r="J240" s="82"/>
      <c r="K240" s="84"/>
    </row>
    <row r="241" spans="1:11" ht="12.75">
      <c r="A241" s="38"/>
      <c r="B241" s="22"/>
      <c r="C241" s="22"/>
      <c r="D241" s="22"/>
      <c r="E241" s="22"/>
      <c r="F241" s="87"/>
      <c r="G241" s="68"/>
      <c r="H241" s="22"/>
      <c r="I241" s="22"/>
      <c r="J241" s="82"/>
      <c r="K241" s="84"/>
    </row>
    <row r="242" spans="1:11" ht="12.75">
      <c r="A242" s="23"/>
      <c r="B242" s="24"/>
      <c r="C242" s="24"/>
      <c r="D242" s="24"/>
      <c r="E242" s="24"/>
      <c r="F242" s="102"/>
      <c r="G242" s="30"/>
      <c r="H242" s="24"/>
      <c r="I242" s="24"/>
      <c r="J242" s="24"/>
      <c r="K242" s="25"/>
    </row>
    <row r="243" spans="1:11" ht="12.75">
      <c r="A243" s="26"/>
      <c r="B243" s="27"/>
      <c r="C243" s="27"/>
      <c r="D243" s="27"/>
      <c r="E243" s="27"/>
      <c r="F243" s="118"/>
      <c r="G243" s="29"/>
      <c r="H243" s="27"/>
      <c r="I243" s="27"/>
      <c r="J243" s="27"/>
      <c r="K243" s="28"/>
    </row>
    <row r="244" spans="1:11" ht="12.75">
      <c r="A244" s="38"/>
      <c r="B244" s="22"/>
      <c r="C244" s="22"/>
      <c r="D244" s="22"/>
      <c r="E244" s="22"/>
      <c r="F244" s="73"/>
      <c r="G244" s="68"/>
      <c r="H244" s="68"/>
      <c r="I244" s="22"/>
      <c r="J244" s="82"/>
      <c r="K244" s="84"/>
    </row>
    <row r="245" spans="1:11" ht="12.75">
      <c r="A245" s="26"/>
      <c r="B245" s="27"/>
      <c r="C245" s="27"/>
      <c r="D245" s="27"/>
      <c r="E245" s="27"/>
      <c r="F245" s="118"/>
      <c r="G245" s="29"/>
      <c r="H245" s="9"/>
      <c r="I245" s="9"/>
      <c r="J245" s="9"/>
      <c r="K245" s="28"/>
    </row>
    <row r="246" spans="1:11" ht="12.75">
      <c r="A246" s="23"/>
      <c r="B246" s="24"/>
      <c r="C246" s="24"/>
      <c r="D246" s="24"/>
      <c r="E246" s="24"/>
      <c r="F246" s="102"/>
      <c r="G246" s="30"/>
      <c r="H246" s="13"/>
      <c r="I246" s="13"/>
      <c r="J246" s="13"/>
      <c r="K246" s="25"/>
    </row>
    <row r="247" spans="1:11" ht="12.75">
      <c r="A247" s="38"/>
      <c r="B247" s="22"/>
      <c r="C247" s="22"/>
      <c r="D247" s="22"/>
      <c r="E247" s="22"/>
      <c r="F247" s="87"/>
      <c r="G247" s="72"/>
      <c r="H247" s="22"/>
      <c r="I247" s="22"/>
      <c r="J247" s="82"/>
      <c r="K247" s="84"/>
    </row>
    <row r="248" spans="1:11" ht="12.75">
      <c r="A248" s="23"/>
      <c r="B248" s="24"/>
      <c r="C248" s="24"/>
      <c r="D248" s="24"/>
      <c r="E248" s="24"/>
      <c r="F248" s="102"/>
      <c r="G248" s="33"/>
      <c r="H248" s="13"/>
      <c r="I248" s="13"/>
      <c r="J248" s="13"/>
      <c r="K248" s="25"/>
    </row>
    <row r="249" spans="1:11" ht="12.75">
      <c r="A249" s="38"/>
      <c r="B249" s="22"/>
      <c r="C249" s="22"/>
      <c r="D249" s="22"/>
      <c r="E249" s="22"/>
      <c r="F249" s="87"/>
      <c r="G249" s="68"/>
      <c r="H249" s="22"/>
      <c r="I249" s="22"/>
      <c r="J249" s="82"/>
      <c r="K249" s="84"/>
    </row>
    <row r="250" spans="1:11" ht="12.75">
      <c r="A250" s="23"/>
      <c r="B250" s="24"/>
      <c r="C250" s="24"/>
      <c r="D250" s="24"/>
      <c r="E250" s="24"/>
      <c r="F250" s="102"/>
      <c r="G250" s="30"/>
      <c r="H250" s="13"/>
      <c r="I250" s="13"/>
      <c r="J250" s="13"/>
      <c r="K250" s="25"/>
    </row>
    <row r="251" spans="1:11" ht="12.75">
      <c r="A251" s="38"/>
      <c r="B251" s="22"/>
      <c r="C251" s="22"/>
      <c r="D251" s="22"/>
      <c r="E251" s="22"/>
      <c r="F251" s="87"/>
      <c r="G251" s="68"/>
      <c r="H251" s="22"/>
      <c r="I251" s="22"/>
      <c r="J251" s="82"/>
      <c r="K251" s="84"/>
    </row>
    <row r="252" spans="1:11" ht="12.75">
      <c r="A252" s="161"/>
      <c r="B252" s="162"/>
      <c r="C252" s="162"/>
      <c r="D252" s="162"/>
      <c r="E252" s="162"/>
      <c r="F252" s="163"/>
      <c r="G252" s="164"/>
      <c r="H252" s="165"/>
      <c r="I252" s="165"/>
      <c r="J252" s="168"/>
      <c r="K252" s="166"/>
    </row>
    <row r="253" spans="1:11" ht="12.75">
      <c r="A253" s="54"/>
      <c r="B253" s="52"/>
      <c r="C253" s="52"/>
      <c r="D253" s="52"/>
      <c r="E253" s="52"/>
      <c r="F253" s="160"/>
      <c r="G253" s="53"/>
      <c r="H253" s="117"/>
      <c r="I253" s="117"/>
      <c r="J253" s="117"/>
      <c r="K253" s="125"/>
    </row>
    <row r="254" spans="1:11" ht="12.75">
      <c r="A254" s="54"/>
      <c r="B254" s="52"/>
      <c r="C254" s="52"/>
      <c r="D254" s="52"/>
      <c r="E254" s="52"/>
      <c r="F254" s="160"/>
      <c r="G254" s="99"/>
      <c r="H254" s="117"/>
      <c r="I254" s="117"/>
      <c r="J254" s="117"/>
      <c r="K254" s="125"/>
    </row>
    <row r="255" spans="1:11" ht="12.75">
      <c r="A255" s="26"/>
      <c r="B255" s="27"/>
      <c r="C255" s="27"/>
      <c r="D255" s="27"/>
      <c r="E255" s="27"/>
      <c r="F255" s="118"/>
      <c r="G255" s="29"/>
      <c r="H255" s="9"/>
      <c r="I255" s="9"/>
      <c r="J255" s="9"/>
      <c r="K255" s="28"/>
    </row>
    <row r="256" spans="1:11" ht="12.75">
      <c r="A256" s="54"/>
      <c r="B256" s="52"/>
      <c r="C256" s="52"/>
      <c r="D256" s="52"/>
      <c r="E256" s="52"/>
      <c r="F256" s="169"/>
      <c r="G256" s="52"/>
      <c r="H256" s="117"/>
      <c r="I256" s="117"/>
      <c r="J256" s="117"/>
      <c r="K256" s="125"/>
    </row>
    <row r="257" spans="1:11" ht="12.75">
      <c r="A257" s="54"/>
      <c r="B257" s="52"/>
      <c r="C257" s="52"/>
      <c r="D257" s="52"/>
      <c r="E257" s="52"/>
      <c r="F257" s="169"/>
      <c r="G257" s="99"/>
      <c r="H257" s="117"/>
      <c r="I257" s="117"/>
      <c r="J257" s="117"/>
      <c r="K257" s="125"/>
    </row>
    <row r="258" spans="1:11" ht="12.75">
      <c r="A258" s="54"/>
      <c r="B258" s="52"/>
      <c r="C258" s="52"/>
      <c r="D258" s="52"/>
      <c r="E258" s="52"/>
      <c r="F258" s="169"/>
      <c r="G258" s="99"/>
      <c r="H258" s="117"/>
      <c r="I258" s="117"/>
      <c r="J258" s="117"/>
      <c r="K258" s="125"/>
    </row>
    <row r="259" spans="1:11" ht="12.75">
      <c r="A259" s="54"/>
      <c r="B259" s="52"/>
      <c r="C259" s="52"/>
      <c r="D259" s="52"/>
      <c r="E259" s="52"/>
      <c r="F259" s="169"/>
      <c r="G259" s="52"/>
      <c r="H259" s="117"/>
      <c r="I259" s="117"/>
      <c r="J259" s="117"/>
      <c r="K259" s="125"/>
    </row>
    <row r="260" spans="1:11" ht="12.75">
      <c r="A260" s="26"/>
      <c r="B260" s="27"/>
      <c r="C260" s="27"/>
      <c r="D260" s="27"/>
      <c r="E260" s="27"/>
      <c r="F260" s="118"/>
      <c r="G260" s="27"/>
      <c r="H260" s="9"/>
      <c r="I260" s="9"/>
      <c r="J260" s="9"/>
      <c r="K260" s="28"/>
    </row>
    <row r="261" spans="1:11" ht="12.75">
      <c r="A261" s="26"/>
      <c r="B261" s="27"/>
      <c r="C261" s="27"/>
      <c r="D261" s="27"/>
      <c r="E261" s="27"/>
      <c r="F261" s="29"/>
      <c r="G261" s="29"/>
      <c r="H261" s="9"/>
      <c r="I261" s="9"/>
      <c r="J261" s="9"/>
      <c r="K261" s="28"/>
    </row>
    <row r="262" spans="1:11" ht="12.75">
      <c r="A262" s="23"/>
      <c r="B262" s="24"/>
      <c r="C262" s="24"/>
      <c r="D262" s="24"/>
      <c r="E262" s="24"/>
      <c r="F262" s="30"/>
      <c r="G262" s="30"/>
      <c r="H262" s="13"/>
      <c r="I262" s="13"/>
      <c r="J262" s="13"/>
      <c r="K262" s="25"/>
    </row>
    <row r="263" spans="1:11" ht="12.75">
      <c r="A263" s="23"/>
      <c r="B263" s="24"/>
      <c r="C263" s="24"/>
      <c r="D263" s="24"/>
      <c r="E263" s="24"/>
      <c r="F263" s="30"/>
      <c r="G263" s="30"/>
      <c r="H263" s="13"/>
      <c r="I263" s="13"/>
      <c r="J263" s="13"/>
      <c r="K263" s="25"/>
    </row>
    <row r="264" spans="1:11" ht="12.75">
      <c r="A264" s="40"/>
      <c r="B264" s="41"/>
      <c r="C264" s="41"/>
      <c r="D264" s="41"/>
      <c r="E264" s="41"/>
      <c r="F264" s="42"/>
      <c r="G264" s="139"/>
      <c r="H264" s="140"/>
      <c r="I264" s="140"/>
      <c r="J264" s="140"/>
      <c r="K264" s="141"/>
    </row>
    <row r="265" spans="1:11" ht="12.75">
      <c r="A265" s="40"/>
      <c r="B265" s="41"/>
      <c r="C265" s="41"/>
      <c r="D265" s="41"/>
      <c r="E265" s="41"/>
      <c r="F265" s="42"/>
      <c r="G265" s="139"/>
      <c r="H265" s="140"/>
      <c r="I265" s="140"/>
      <c r="J265" s="140"/>
      <c r="K265" s="141"/>
    </row>
    <row r="266" spans="1:11" ht="12.75">
      <c r="A266" s="26"/>
      <c r="B266" s="27"/>
      <c r="C266" s="27"/>
      <c r="D266" s="27"/>
      <c r="E266" s="27"/>
      <c r="F266" s="29"/>
      <c r="G266" s="29"/>
      <c r="H266" s="27"/>
      <c r="I266" s="27"/>
      <c r="J266" s="27"/>
      <c r="K266" s="28"/>
    </row>
    <row r="267" spans="1:11" ht="12.75">
      <c r="A267" s="26"/>
      <c r="B267" s="27"/>
      <c r="C267" s="27"/>
      <c r="D267" s="27"/>
      <c r="E267" s="27"/>
      <c r="F267" s="29"/>
      <c r="G267" s="29"/>
      <c r="H267" s="27"/>
      <c r="I267" s="27"/>
      <c r="J267" s="27"/>
      <c r="K267" s="28"/>
    </row>
    <row r="268" spans="1:11" ht="12.75">
      <c r="A268" s="23"/>
      <c r="B268" s="24"/>
      <c r="C268" s="24"/>
      <c r="D268" s="24"/>
      <c r="E268" s="24"/>
      <c r="F268" s="30"/>
      <c r="G268" s="30"/>
      <c r="H268" s="24"/>
      <c r="I268" s="24"/>
      <c r="J268" s="24"/>
      <c r="K268" s="25"/>
    </row>
    <row r="269" spans="1:11" ht="12.75">
      <c r="A269" s="23"/>
      <c r="B269" s="24"/>
      <c r="C269" s="24"/>
      <c r="D269" s="24"/>
      <c r="E269" s="24"/>
      <c r="F269" s="30"/>
      <c r="G269" s="30"/>
      <c r="H269" s="24"/>
      <c r="I269" s="24"/>
      <c r="J269" s="24"/>
      <c r="K269" s="25"/>
    </row>
    <row r="270" spans="1:11" ht="12.75">
      <c r="A270" s="23"/>
      <c r="B270" s="24"/>
      <c r="C270" s="24"/>
      <c r="D270" s="24"/>
      <c r="E270" s="24"/>
      <c r="F270" s="33"/>
      <c r="G270" s="30"/>
      <c r="H270" s="24"/>
      <c r="I270" s="24"/>
      <c r="J270" s="24"/>
      <c r="K270" s="25"/>
    </row>
    <row r="271" spans="1:11" ht="12.75">
      <c r="A271" s="23"/>
      <c r="B271" s="24"/>
      <c r="C271" s="24"/>
      <c r="D271" s="24"/>
      <c r="E271" s="24"/>
      <c r="F271" s="33"/>
      <c r="G271" s="30"/>
      <c r="H271" s="24"/>
      <c r="I271" s="24"/>
      <c r="J271" s="24"/>
      <c r="K271" s="25"/>
    </row>
    <row r="272" spans="1:11" ht="12.75">
      <c r="A272" s="46"/>
      <c r="B272" s="39"/>
      <c r="C272" s="39"/>
      <c r="D272" s="39"/>
      <c r="E272" s="39"/>
      <c r="F272" s="39"/>
      <c r="G272" s="39"/>
      <c r="H272" s="39"/>
      <c r="I272" s="39"/>
      <c r="J272" s="39"/>
      <c r="K272" s="85"/>
    </row>
    <row r="273" spans="1:11" ht="12.75">
      <c r="A273" s="46"/>
      <c r="B273" s="39"/>
      <c r="C273" s="39"/>
      <c r="D273" s="39"/>
      <c r="E273" s="39"/>
      <c r="F273" s="39"/>
      <c r="G273" s="39"/>
      <c r="H273" s="39"/>
      <c r="I273" s="39"/>
      <c r="J273" s="39"/>
      <c r="K273" s="85"/>
    </row>
    <row r="274" spans="1:11" ht="12.75">
      <c r="A274" s="46"/>
      <c r="B274" s="39"/>
      <c r="C274" s="39"/>
      <c r="D274" s="39"/>
      <c r="E274" s="39"/>
      <c r="F274" s="39"/>
      <c r="G274" s="39"/>
      <c r="H274" s="39"/>
      <c r="I274" s="39"/>
      <c r="J274" s="39"/>
      <c r="K274" s="85"/>
    </row>
    <row r="275" spans="1:11" ht="12.75">
      <c r="A275" s="46"/>
      <c r="B275" s="39"/>
      <c r="C275" s="39"/>
      <c r="D275" s="39"/>
      <c r="E275" s="39"/>
      <c r="F275" s="39"/>
      <c r="G275" s="39"/>
      <c r="H275" s="39"/>
      <c r="I275" s="39"/>
      <c r="J275" s="39"/>
      <c r="K275" s="85"/>
    </row>
    <row r="276" spans="1:11" ht="12.75">
      <c r="A276" s="46"/>
      <c r="B276" s="39"/>
      <c r="C276" s="39"/>
      <c r="D276" s="39"/>
      <c r="E276" s="39"/>
      <c r="F276" s="39"/>
      <c r="G276" s="39"/>
      <c r="H276" s="39"/>
      <c r="I276" s="39"/>
      <c r="J276" s="39"/>
      <c r="K276" s="39"/>
    </row>
    <row r="277" spans="1:11" ht="12.75">
      <c r="A277" s="46"/>
      <c r="B277" s="39"/>
      <c r="C277" s="39"/>
      <c r="D277" s="39"/>
      <c r="E277" s="39"/>
      <c r="F277" s="39"/>
      <c r="G277" s="39"/>
      <c r="H277" s="39"/>
      <c r="I277" s="39"/>
      <c r="J277" s="39"/>
      <c r="K277" s="39"/>
    </row>
    <row r="278" spans="1:11" ht="12.75">
      <c r="A278" s="46"/>
      <c r="B278" s="39"/>
      <c r="C278" s="39"/>
      <c r="D278" s="39"/>
      <c r="E278" s="39"/>
      <c r="F278" s="39"/>
      <c r="G278" s="39"/>
      <c r="H278" s="39"/>
      <c r="I278" s="39"/>
      <c r="J278" s="39"/>
      <c r="K278" s="39"/>
    </row>
    <row r="279" spans="1:11" ht="12.75">
      <c r="A279" s="46"/>
      <c r="B279" s="39"/>
      <c r="C279" s="39"/>
      <c r="D279" s="39"/>
      <c r="E279" s="39"/>
      <c r="F279" s="39"/>
      <c r="G279" s="39"/>
      <c r="H279" s="39"/>
      <c r="I279" s="39"/>
      <c r="J279" s="39"/>
      <c r="K279" s="39"/>
    </row>
    <row r="280" spans="1:11" ht="12.75">
      <c r="A280" s="46"/>
      <c r="B280" s="39"/>
      <c r="C280" s="39"/>
      <c r="D280" s="39"/>
      <c r="E280" s="39"/>
      <c r="F280" s="39"/>
      <c r="G280" s="39"/>
      <c r="H280" s="39"/>
      <c r="I280" s="39"/>
      <c r="J280" s="39"/>
      <c r="K280" s="39"/>
    </row>
    <row r="281" spans="1:11" ht="12.75">
      <c r="A281" s="46"/>
      <c r="B281" s="39"/>
      <c r="C281" s="39"/>
      <c r="D281" s="39"/>
      <c r="E281" s="39"/>
      <c r="F281" s="39"/>
      <c r="G281" s="39"/>
      <c r="H281" s="39"/>
      <c r="I281" s="39"/>
      <c r="J281" s="39"/>
      <c r="K281" s="39"/>
    </row>
    <row r="282" spans="1:11" ht="12.75">
      <c r="A282" s="46"/>
      <c r="B282" s="39"/>
      <c r="C282" s="39"/>
      <c r="D282" s="39"/>
      <c r="E282" s="39"/>
      <c r="F282" s="39"/>
      <c r="G282" s="39"/>
      <c r="H282" s="39"/>
      <c r="I282" s="39"/>
      <c r="J282" s="39"/>
      <c r="K282" s="39"/>
    </row>
    <row r="283" spans="1:11" ht="12.75">
      <c r="A283" s="46"/>
      <c r="B283" s="39"/>
      <c r="C283" s="39"/>
      <c r="D283" s="39"/>
      <c r="E283" s="39"/>
      <c r="F283" s="39"/>
      <c r="G283" s="39"/>
      <c r="H283" s="39"/>
      <c r="I283" s="39"/>
      <c r="J283" s="39"/>
      <c r="K283" s="39"/>
    </row>
    <row r="284" spans="1:11" ht="12.75">
      <c r="A284" s="46"/>
      <c r="B284" s="39"/>
      <c r="C284" s="39"/>
      <c r="D284" s="39"/>
      <c r="E284" s="39"/>
      <c r="F284" s="39"/>
      <c r="G284" s="39"/>
      <c r="H284" s="39"/>
      <c r="I284" s="39"/>
      <c r="J284" s="39"/>
      <c r="K284" s="39"/>
    </row>
    <row r="285" spans="1:11" ht="12.75">
      <c r="A285" s="46"/>
      <c r="B285" s="39"/>
      <c r="C285" s="39"/>
      <c r="D285" s="39"/>
      <c r="E285" s="39"/>
      <c r="F285" s="39"/>
      <c r="G285" s="39"/>
      <c r="H285" s="39"/>
      <c r="I285" s="39"/>
      <c r="J285" s="39"/>
      <c r="K285" s="39"/>
    </row>
    <row r="286" spans="1:11" ht="12.75">
      <c r="A286" s="46"/>
      <c r="B286" s="39"/>
      <c r="C286" s="39"/>
      <c r="D286" s="39"/>
      <c r="E286" s="39"/>
      <c r="F286" s="39"/>
      <c r="G286" s="39"/>
      <c r="H286" s="39"/>
      <c r="I286" s="39"/>
      <c r="J286" s="39"/>
      <c r="K286" s="39"/>
    </row>
    <row r="287" spans="1:11" ht="12.75">
      <c r="A287" s="46"/>
      <c r="B287" s="39"/>
      <c r="C287" s="39"/>
      <c r="D287" s="39"/>
      <c r="E287" s="39"/>
      <c r="F287" s="39"/>
      <c r="G287" s="39"/>
      <c r="H287" s="39"/>
      <c r="I287" s="39"/>
      <c r="J287" s="39"/>
      <c r="K287" s="39"/>
    </row>
    <row r="288" spans="1:11" ht="12.75">
      <c r="A288" s="46"/>
      <c r="B288" s="39"/>
      <c r="C288" s="39"/>
      <c r="D288" s="39"/>
      <c r="E288" s="39"/>
      <c r="F288" s="39"/>
      <c r="G288" s="39"/>
      <c r="H288" s="39"/>
      <c r="I288" s="39"/>
      <c r="J288" s="39"/>
      <c r="K288" s="39"/>
    </row>
    <row r="289" spans="1:11" ht="12.75">
      <c r="A289" s="46"/>
      <c r="B289" s="39"/>
      <c r="C289" s="39"/>
      <c r="D289" s="39"/>
      <c r="E289" s="39"/>
      <c r="F289" s="39"/>
      <c r="G289" s="39"/>
      <c r="H289" s="39"/>
      <c r="I289" s="39"/>
      <c r="J289" s="39"/>
      <c r="K289" s="39"/>
    </row>
    <row r="290" spans="1:11" ht="12.75">
      <c r="A290" s="46"/>
      <c r="B290" s="39"/>
      <c r="C290" s="39"/>
      <c r="D290" s="39"/>
      <c r="E290" s="39"/>
      <c r="F290" s="39"/>
      <c r="G290" s="39"/>
      <c r="H290" s="39"/>
      <c r="I290" s="39"/>
      <c r="J290" s="39"/>
      <c r="K290" s="39"/>
    </row>
    <row r="291" spans="1:11" ht="12.75">
      <c r="A291" s="46"/>
      <c r="B291" s="39"/>
      <c r="C291" s="39"/>
      <c r="D291" s="39"/>
      <c r="E291" s="39"/>
      <c r="F291" s="39"/>
      <c r="G291" s="39"/>
      <c r="H291" s="39"/>
      <c r="I291" s="39"/>
      <c r="J291" s="39"/>
      <c r="K291" s="39"/>
    </row>
    <row r="292" spans="1:11" ht="12.75">
      <c r="A292" s="46"/>
      <c r="B292" s="39"/>
      <c r="C292" s="39"/>
      <c r="D292" s="39"/>
      <c r="E292" s="39"/>
      <c r="F292" s="39"/>
      <c r="G292" s="39"/>
      <c r="H292" s="39"/>
      <c r="I292" s="39"/>
      <c r="J292" s="39"/>
      <c r="K292" s="39"/>
    </row>
    <row r="293" spans="1:11" ht="12.75">
      <c r="A293" s="46"/>
      <c r="B293" s="39"/>
      <c r="C293" s="39"/>
      <c r="D293" s="39"/>
      <c r="E293" s="39"/>
      <c r="F293" s="39"/>
      <c r="G293" s="39"/>
      <c r="H293" s="39"/>
      <c r="I293" s="39"/>
      <c r="J293" s="39"/>
      <c r="K293" s="39"/>
    </row>
    <row r="294" spans="1:11" ht="12.75">
      <c r="A294" s="46"/>
      <c r="B294" s="39"/>
      <c r="C294" s="39"/>
      <c r="D294" s="39"/>
      <c r="E294" s="39"/>
      <c r="F294" s="39"/>
      <c r="G294" s="39"/>
      <c r="H294" s="39"/>
      <c r="I294" s="39"/>
      <c r="J294" s="39"/>
      <c r="K294" s="39"/>
    </row>
    <row r="295" spans="1:11" ht="12.75">
      <c r="A295" s="46"/>
      <c r="B295" s="39"/>
      <c r="C295" s="39"/>
      <c r="D295" s="39"/>
      <c r="E295" s="39"/>
      <c r="F295" s="39"/>
      <c r="G295" s="39"/>
      <c r="H295" s="39"/>
      <c r="I295" s="39"/>
      <c r="J295" s="39"/>
      <c r="K295" s="39"/>
    </row>
    <row r="296" spans="1:11" ht="12.75">
      <c r="A296" s="46"/>
      <c r="B296" s="39"/>
      <c r="C296" s="39"/>
      <c r="D296" s="39"/>
      <c r="E296" s="39"/>
      <c r="F296" s="39"/>
      <c r="G296" s="39"/>
      <c r="H296" s="39"/>
      <c r="I296" s="39"/>
      <c r="J296" s="39"/>
      <c r="K296" s="39"/>
    </row>
    <row r="297" spans="1:11" ht="12.75">
      <c r="A297" s="46"/>
      <c r="B297" s="39"/>
      <c r="C297" s="39"/>
      <c r="D297" s="39"/>
      <c r="E297" s="39"/>
      <c r="F297" s="39"/>
      <c r="G297" s="39"/>
      <c r="H297" s="39"/>
      <c r="I297" s="39"/>
      <c r="J297" s="39"/>
      <c r="K297" s="39"/>
    </row>
    <row r="298" spans="1:11" ht="12.75">
      <c r="A298" s="46"/>
      <c r="B298" s="39"/>
      <c r="C298" s="39"/>
      <c r="D298" s="39"/>
      <c r="E298" s="39"/>
      <c r="F298" s="39"/>
      <c r="G298" s="39"/>
      <c r="H298" s="39"/>
      <c r="I298" s="39"/>
      <c r="J298" s="39"/>
      <c r="K298" s="39"/>
    </row>
    <row r="299" spans="1:11" ht="12.75">
      <c r="A299" s="46"/>
      <c r="B299" s="39"/>
      <c r="C299" s="39"/>
      <c r="D299" s="39"/>
      <c r="E299" s="39"/>
      <c r="F299" s="39"/>
      <c r="G299" s="39"/>
      <c r="H299" s="39"/>
      <c r="I299" s="39"/>
      <c r="J299" s="39"/>
      <c r="K299" s="39"/>
    </row>
    <row r="300" spans="1:11" ht="12.75">
      <c r="A300" s="46"/>
      <c r="B300" s="39"/>
      <c r="C300" s="39"/>
      <c r="D300" s="39"/>
      <c r="E300" s="39"/>
      <c r="F300" s="39"/>
      <c r="G300" s="39"/>
      <c r="H300" s="39"/>
      <c r="I300" s="39"/>
      <c r="J300" s="39"/>
      <c r="K300" s="39"/>
    </row>
    <row r="301" spans="1:11" ht="12.75">
      <c r="A301" s="46"/>
      <c r="B301" s="39"/>
      <c r="C301" s="39"/>
      <c r="D301" s="39"/>
      <c r="E301" s="39"/>
      <c r="F301" s="39"/>
      <c r="G301" s="39"/>
      <c r="H301" s="39"/>
      <c r="I301" s="39"/>
      <c r="J301" s="39"/>
      <c r="K301" s="39"/>
    </row>
    <row r="302" spans="1:11" ht="12.75">
      <c r="A302" s="46"/>
      <c r="B302" s="39"/>
      <c r="C302" s="39"/>
      <c r="D302" s="39"/>
      <c r="E302" s="39"/>
      <c r="F302" s="39"/>
      <c r="G302" s="39"/>
      <c r="H302" s="39"/>
      <c r="I302" s="39"/>
      <c r="J302" s="39"/>
      <c r="K302" s="39"/>
    </row>
    <row r="303" spans="1:11" ht="12.75">
      <c r="A303" s="46"/>
      <c r="B303" s="39"/>
      <c r="C303" s="39"/>
      <c r="D303" s="39"/>
      <c r="E303" s="39"/>
      <c r="F303" s="39"/>
      <c r="G303" s="39"/>
      <c r="H303" s="39"/>
      <c r="I303" s="39"/>
      <c r="J303" s="39"/>
      <c r="K303" s="39"/>
    </row>
    <row r="304" ht="12.75">
      <c r="A304" s="46"/>
    </row>
    <row r="305" ht="12.75">
      <c r="A305" s="46"/>
    </row>
    <row r="306" ht="12.75">
      <c r="A306" s="46"/>
    </row>
    <row r="307" ht="12.75">
      <c r="A307" s="46"/>
    </row>
    <row r="308" ht="12.75">
      <c r="A308" s="46"/>
    </row>
    <row r="309" ht="12.75">
      <c r="A309" s="46"/>
    </row>
    <row r="310" ht="12.75">
      <c r="A310" s="46"/>
    </row>
    <row r="311" ht="12.75">
      <c r="A311" s="46"/>
    </row>
    <row r="312" ht="12.75">
      <c r="A312" s="46"/>
    </row>
    <row r="313" ht="12.75">
      <c r="A313" s="46"/>
    </row>
    <row r="314" ht="12.75">
      <c r="A314" s="46"/>
    </row>
    <row r="315" ht="12.75">
      <c r="A315" s="46"/>
    </row>
    <row r="316" ht="12.75">
      <c r="A316" s="46"/>
    </row>
    <row r="317" ht="12.75">
      <c r="A317" s="46"/>
    </row>
    <row r="318" ht="12.75">
      <c r="A318" s="46"/>
    </row>
    <row r="319" ht="12.75">
      <c r="A319" s="46"/>
    </row>
    <row r="320" ht="12.75">
      <c r="A320" s="46"/>
    </row>
    <row r="321" ht="12.75">
      <c r="A321" s="46"/>
    </row>
    <row r="322" ht="12.75">
      <c r="A322" s="46"/>
    </row>
    <row r="323" ht="12.75">
      <c r="A323" s="46"/>
    </row>
    <row r="324" ht="12.75">
      <c r="A324" s="46"/>
    </row>
    <row r="325" ht="12.75">
      <c r="A325" s="46"/>
    </row>
    <row r="326" ht="12.75">
      <c r="A326" s="46"/>
    </row>
    <row r="327" ht="12.75">
      <c r="A327" s="46"/>
    </row>
    <row r="328" ht="12.75">
      <c r="A328" s="46"/>
    </row>
    <row r="329" ht="12.75">
      <c r="A329" s="46"/>
    </row>
    <row r="330" ht="12.75">
      <c r="A330" s="46"/>
    </row>
    <row r="331" ht="12.75">
      <c r="A331" s="46"/>
    </row>
    <row r="332" ht="12.75">
      <c r="A332" s="46"/>
    </row>
    <row r="333" ht="12.75">
      <c r="A333" s="46"/>
    </row>
    <row r="334" ht="12.75">
      <c r="A334" s="46"/>
    </row>
    <row r="335" ht="12.75">
      <c r="A335" s="46"/>
    </row>
  </sheetData>
  <sheetProtection/>
  <printOptions headings="1"/>
  <pageMargins left="0.15748031496062992" right="0.15748031496062992" top="0.1968503937007874" bottom="0.1968503937007874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9"/>
  <sheetViews>
    <sheetView zoomScale="75" zoomScaleNormal="75" zoomScalePageLayoutView="0" workbookViewId="0" topLeftCell="A1">
      <pane ySplit="2" topLeftCell="A3" activePane="bottomLeft" state="frozen"/>
      <selection pane="topLeft" activeCell="A1" sqref="A1:B1"/>
      <selection pane="bottomLeft" activeCell="A13" sqref="A13"/>
    </sheetView>
  </sheetViews>
  <sheetFormatPr defaultColWidth="9.140625" defaultRowHeight="12.75"/>
  <cols>
    <col min="2" max="2" width="23.421875" style="0" customWidth="1"/>
    <col min="3" max="3" width="18.140625" style="0" customWidth="1"/>
    <col min="4" max="4" width="10.7109375" style="0" customWidth="1"/>
    <col min="5" max="5" width="10.421875" style="0" customWidth="1"/>
    <col min="6" max="6" width="13.140625" style="0" customWidth="1"/>
    <col min="7" max="7" width="11.28125" style="0" customWidth="1"/>
    <col min="8" max="8" width="9.421875" style="0" customWidth="1"/>
    <col min="9" max="9" width="11.140625" style="0" customWidth="1"/>
    <col min="10" max="10" width="10.28125" style="0" bestFit="1" customWidth="1"/>
  </cols>
  <sheetData>
    <row r="1" spans="1:2" ht="20.25">
      <c r="A1" s="103" t="s">
        <v>158</v>
      </c>
      <c r="B1" s="27"/>
    </row>
    <row r="2" spans="1:12" ht="18">
      <c r="A2" s="1" t="s">
        <v>323</v>
      </c>
      <c r="B2" s="1" t="s">
        <v>324</v>
      </c>
      <c r="C2" s="1" t="s">
        <v>325</v>
      </c>
      <c r="D2" s="1" t="s">
        <v>326</v>
      </c>
      <c r="E2" s="1" t="s">
        <v>327</v>
      </c>
      <c r="F2" s="1" t="s">
        <v>328</v>
      </c>
      <c r="G2" s="1" t="s">
        <v>331</v>
      </c>
      <c r="H2" s="7" t="s">
        <v>333</v>
      </c>
      <c r="I2" s="1" t="s">
        <v>334</v>
      </c>
      <c r="J2" s="1" t="s">
        <v>335</v>
      </c>
      <c r="K2" s="1"/>
      <c r="L2" s="6"/>
    </row>
    <row r="3" ht="0.75" customHeight="1"/>
    <row r="4" ht="12.75" customHeight="1"/>
    <row r="5" ht="0.75" customHeight="1"/>
    <row r="6" ht="0.75" customHeight="1"/>
    <row r="7" spans="1:10" ht="12.75">
      <c r="A7" s="38"/>
      <c r="B7" s="22"/>
      <c r="C7" s="22"/>
      <c r="D7" s="22"/>
      <c r="E7" s="22"/>
      <c r="F7" s="66"/>
      <c r="G7" s="22"/>
      <c r="H7" s="69"/>
      <c r="I7" s="16"/>
      <c r="J7" s="43"/>
    </row>
    <row r="8" spans="1:11" ht="12.75">
      <c r="A8" s="38">
        <v>37212</v>
      </c>
      <c r="B8" s="22" t="s">
        <v>321</v>
      </c>
      <c r="C8" s="22" t="s">
        <v>349</v>
      </c>
      <c r="D8" s="22"/>
      <c r="E8" s="22" t="s">
        <v>330</v>
      </c>
      <c r="F8" s="66"/>
      <c r="G8" s="72">
        <v>260</v>
      </c>
      <c r="H8" s="22"/>
      <c r="I8" s="16"/>
      <c r="J8" s="43"/>
      <c r="K8" t="s">
        <v>322</v>
      </c>
    </row>
    <row r="9" spans="1:10" ht="12.75">
      <c r="A9" s="38"/>
      <c r="B9" s="22"/>
      <c r="C9" s="22"/>
      <c r="D9" s="22"/>
      <c r="E9" s="22"/>
      <c r="F9" s="66"/>
      <c r="G9" s="18"/>
      <c r="H9" s="37"/>
      <c r="I9" s="31"/>
      <c r="J9" s="67"/>
    </row>
    <row r="10" spans="1:10" ht="12.75">
      <c r="A10" s="38"/>
      <c r="B10" s="22"/>
      <c r="C10" s="22"/>
      <c r="D10" s="22"/>
      <c r="E10" s="22"/>
      <c r="F10" s="68"/>
      <c r="G10" s="18"/>
      <c r="H10" s="69"/>
      <c r="I10" s="31"/>
      <c r="J10" s="67"/>
    </row>
    <row r="11" spans="1:10" ht="12.75">
      <c r="A11" s="38"/>
      <c r="B11" s="22"/>
      <c r="C11" s="22"/>
      <c r="D11" s="22"/>
      <c r="E11" s="22"/>
      <c r="F11" s="66"/>
      <c r="G11" s="31"/>
      <c r="H11" s="70"/>
      <c r="I11" s="31"/>
      <c r="J11" s="67"/>
    </row>
    <row r="12" spans="1:10" ht="12.75">
      <c r="A12" s="38"/>
      <c r="B12" s="22"/>
      <c r="C12" s="22"/>
      <c r="D12" s="22"/>
      <c r="E12" s="22"/>
      <c r="F12" s="66"/>
      <c r="G12" s="31"/>
      <c r="H12" s="70"/>
      <c r="I12" s="31"/>
      <c r="J12" s="67"/>
    </row>
    <row r="13" spans="1:10" ht="12.75">
      <c r="A13" s="38"/>
      <c r="B13" s="22"/>
      <c r="C13" s="22"/>
      <c r="D13" s="22"/>
      <c r="E13" s="22"/>
      <c r="F13" s="66"/>
      <c r="G13" s="31"/>
      <c r="H13" s="70"/>
      <c r="I13" s="31"/>
      <c r="J13" s="67"/>
    </row>
    <row r="14" spans="1:10" ht="12.75">
      <c r="A14" s="8"/>
      <c r="B14" s="9"/>
      <c r="C14" s="9"/>
      <c r="D14" s="9"/>
      <c r="E14" s="9"/>
      <c r="F14" s="9"/>
      <c r="G14" s="10"/>
      <c r="H14" s="12"/>
      <c r="I14" s="10"/>
      <c r="J14" s="67"/>
    </row>
    <row r="15" spans="1:10" ht="12.75">
      <c r="A15" s="38"/>
      <c r="B15" s="22"/>
      <c r="C15" s="22"/>
      <c r="D15" s="22"/>
      <c r="E15" s="22"/>
      <c r="F15" s="22"/>
      <c r="G15" s="31"/>
      <c r="H15" s="37"/>
      <c r="I15" s="31"/>
      <c r="J15" s="67"/>
    </row>
    <row r="16" spans="1:10" ht="12.75">
      <c r="A16" s="8"/>
      <c r="B16" s="9"/>
      <c r="C16" s="9"/>
      <c r="D16" s="9"/>
      <c r="E16" s="9"/>
      <c r="F16" s="9"/>
      <c r="G16" s="10"/>
      <c r="H16" s="12"/>
      <c r="I16" s="10"/>
      <c r="J16" s="44"/>
    </row>
    <row r="17" spans="1:10" ht="12.75">
      <c r="A17" s="38"/>
      <c r="B17" s="22"/>
      <c r="C17" s="22"/>
      <c r="D17" s="22"/>
      <c r="E17" s="22"/>
      <c r="F17" s="66"/>
      <c r="G17" s="31"/>
      <c r="H17" s="70"/>
      <c r="I17" s="31"/>
      <c r="J17" s="67"/>
    </row>
    <row r="18" spans="1:10" ht="12.75">
      <c r="A18" s="38"/>
      <c r="B18" s="22"/>
      <c r="C18" s="22"/>
      <c r="D18" s="22"/>
      <c r="E18" s="22"/>
      <c r="F18" s="71"/>
      <c r="G18" s="31"/>
      <c r="H18" s="37"/>
      <c r="I18" s="31"/>
      <c r="J18" s="67"/>
    </row>
    <row r="19" spans="1:10" ht="12.75">
      <c r="A19" s="38"/>
      <c r="B19" s="22"/>
      <c r="C19" s="22"/>
      <c r="D19" s="22"/>
      <c r="E19" s="22"/>
      <c r="F19" s="72"/>
      <c r="G19" s="31"/>
      <c r="H19" s="69"/>
      <c r="I19" s="31"/>
      <c r="J19" s="67"/>
    </row>
    <row r="20" spans="1:10" ht="12.75">
      <c r="A20" s="38"/>
      <c r="B20" s="22"/>
      <c r="C20" s="22"/>
      <c r="D20" s="22"/>
      <c r="E20" s="22"/>
      <c r="F20" s="22"/>
      <c r="G20" s="31"/>
      <c r="H20" s="37"/>
      <c r="I20" s="31"/>
      <c r="J20" s="67"/>
    </row>
    <row r="21" spans="1:10" ht="12.75">
      <c r="A21" s="38"/>
      <c r="B21" s="22"/>
      <c r="C21" s="22"/>
      <c r="D21" s="22"/>
      <c r="E21" s="22"/>
      <c r="F21" s="22"/>
      <c r="G21" s="31"/>
      <c r="H21" s="37"/>
      <c r="I21" s="31"/>
      <c r="J21" s="67"/>
    </row>
    <row r="22" spans="1:10" ht="12.75">
      <c r="A22" s="38"/>
      <c r="B22" s="22"/>
      <c r="C22" s="22"/>
      <c r="D22" s="22"/>
      <c r="E22" s="22"/>
      <c r="F22" s="22"/>
      <c r="G22" s="31"/>
      <c r="H22" s="37"/>
      <c r="I22" s="31"/>
      <c r="J22" s="67"/>
    </row>
    <row r="23" spans="1:10" ht="12.75">
      <c r="A23" s="38"/>
      <c r="B23" s="22"/>
      <c r="C23" s="22"/>
      <c r="D23" s="22"/>
      <c r="E23" s="22"/>
      <c r="F23" s="22"/>
      <c r="G23" s="31"/>
      <c r="H23" s="37"/>
      <c r="I23" s="31"/>
      <c r="J23" s="67"/>
    </row>
    <row r="24" spans="1:10" ht="12.75">
      <c r="A24" s="38"/>
      <c r="B24" s="22"/>
      <c r="C24" s="22"/>
      <c r="D24" s="22"/>
      <c r="E24" s="22"/>
      <c r="F24" s="22"/>
      <c r="G24" s="31"/>
      <c r="H24" s="37"/>
      <c r="I24" s="31"/>
      <c r="J24" s="67"/>
    </row>
    <row r="25" spans="1:10" ht="12.75">
      <c r="A25" s="8"/>
      <c r="B25" s="9"/>
      <c r="C25" s="9"/>
      <c r="D25" s="9"/>
      <c r="E25" s="9"/>
      <c r="F25" s="9"/>
      <c r="G25" s="10"/>
      <c r="H25" s="12"/>
      <c r="I25" s="10"/>
      <c r="J25" s="44"/>
    </row>
    <row r="26" spans="1:10" ht="12.75">
      <c r="A26" s="38"/>
      <c r="B26" s="22"/>
      <c r="C26" s="22"/>
      <c r="D26" s="22"/>
      <c r="E26" s="22"/>
      <c r="F26" s="73"/>
      <c r="G26" s="31"/>
      <c r="H26" s="70"/>
      <c r="I26" s="31"/>
      <c r="J26" s="67"/>
    </row>
    <row r="27" spans="1:10" ht="12.75">
      <c r="A27" s="38"/>
      <c r="B27" s="22"/>
      <c r="C27" s="22"/>
      <c r="D27" s="22"/>
      <c r="E27" s="22"/>
      <c r="F27" s="73"/>
      <c r="G27" s="31"/>
      <c r="H27" s="70"/>
      <c r="I27" s="31"/>
      <c r="J27" s="67"/>
    </row>
    <row r="28" spans="1:10" ht="12.75">
      <c r="A28" s="38"/>
      <c r="B28" s="22"/>
      <c r="C28" s="22"/>
      <c r="D28" s="22"/>
      <c r="E28" s="22"/>
      <c r="F28" s="73"/>
      <c r="G28" s="31"/>
      <c r="H28" s="37"/>
      <c r="I28" s="31"/>
      <c r="J28" s="67"/>
    </row>
    <row r="29" spans="1:10" ht="12.75">
      <c r="A29" s="8"/>
      <c r="B29" s="9"/>
      <c r="C29" s="9"/>
      <c r="D29" s="9"/>
      <c r="E29" s="9"/>
      <c r="F29" s="9"/>
      <c r="G29" s="10"/>
      <c r="H29" s="12"/>
      <c r="I29" s="10"/>
      <c r="J29" s="67"/>
    </row>
    <row r="30" spans="1:10" ht="12.75">
      <c r="A30" s="38"/>
      <c r="B30" s="22"/>
      <c r="C30" s="22"/>
      <c r="D30" s="22"/>
      <c r="E30" s="22"/>
      <c r="F30" s="73"/>
      <c r="G30" s="22"/>
      <c r="H30" s="37"/>
      <c r="I30" s="31"/>
      <c r="J30" s="67"/>
    </row>
    <row r="31" spans="1:10" ht="12.75">
      <c r="A31" s="38"/>
      <c r="B31" s="22"/>
      <c r="C31" s="22"/>
      <c r="D31" s="22"/>
      <c r="E31" s="22"/>
      <c r="F31" s="22"/>
      <c r="G31" s="31"/>
      <c r="H31" s="37"/>
      <c r="I31" s="31"/>
      <c r="J31" s="67"/>
    </row>
    <row r="32" spans="1:10" ht="12.75">
      <c r="A32" s="38"/>
      <c r="B32" s="22"/>
      <c r="C32" s="22"/>
      <c r="D32" s="22"/>
      <c r="E32" s="22"/>
      <c r="F32" s="22"/>
      <c r="G32" s="31"/>
      <c r="H32" s="37"/>
      <c r="I32" s="31"/>
      <c r="J32" s="67"/>
    </row>
    <row r="33" spans="1:10" ht="12.75">
      <c r="A33" s="38"/>
      <c r="B33" s="22"/>
      <c r="C33" s="22"/>
      <c r="D33" s="22"/>
      <c r="E33" s="22"/>
      <c r="F33" s="22"/>
      <c r="G33" s="31"/>
      <c r="H33" s="37"/>
      <c r="I33" s="31"/>
      <c r="J33" s="67"/>
    </row>
    <row r="34" spans="1:10" ht="12.75">
      <c r="A34" s="38"/>
      <c r="B34" s="22"/>
      <c r="C34" s="22"/>
      <c r="D34" s="22"/>
      <c r="E34" s="22"/>
      <c r="F34" s="22"/>
      <c r="G34" s="74"/>
      <c r="H34" s="37"/>
      <c r="I34" s="31"/>
      <c r="J34" s="67"/>
    </row>
    <row r="35" spans="1:10" ht="12.75">
      <c r="A35" s="38"/>
      <c r="B35" s="22"/>
      <c r="C35" s="22"/>
      <c r="D35" s="22"/>
      <c r="E35" s="22"/>
      <c r="F35" s="22"/>
      <c r="G35" s="74"/>
      <c r="H35" s="37"/>
      <c r="I35" s="31"/>
      <c r="J35" s="67"/>
    </row>
    <row r="36" spans="1:10" ht="12.75">
      <c r="A36" s="38"/>
      <c r="B36" s="22"/>
      <c r="C36" s="22"/>
      <c r="D36" s="22"/>
      <c r="E36" s="22"/>
      <c r="F36" s="73"/>
      <c r="G36" s="74"/>
      <c r="H36" s="37"/>
      <c r="I36" s="31"/>
      <c r="J36" s="67"/>
    </row>
    <row r="37" spans="1:10" ht="12.75">
      <c r="A37" s="38"/>
      <c r="B37" s="22"/>
      <c r="C37" s="22"/>
      <c r="D37" s="22"/>
      <c r="E37" s="22"/>
      <c r="F37" s="22"/>
      <c r="G37" s="74"/>
      <c r="H37" s="37"/>
      <c r="I37" s="31"/>
      <c r="J37" s="67"/>
    </row>
    <row r="38" spans="1:10" ht="12.75">
      <c r="A38" s="38"/>
      <c r="B38" s="22"/>
      <c r="C38" s="22"/>
      <c r="D38" s="22"/>
      <c r="E38" s="22"/>
      <c r="F38" s="22"/>
      <c r="G38" s="74"/>
      <c r="H38" s="37"/>
      <c r="I38" s="31"/>
      <c r="J38" s="67"/>
    </row>
    <row r="39" spans="1:10" ht="12.75">
      <c r="A39" s="38"/>
      <c r="B39" s="22"/>
      <c r="C39" s="22"/>
      <c r="D39" s="22"/>
      <c r="E39" s="22"/>
      <c r="F39" s="22"/>
      <c r="G39" s="75"/>
      <c r="H39" s="37"/>
      <c r="I39" s="18"/>
      <c r="J39" s="67"/>
    </row>
    <row r="40" spans="1:10" ht="12.75">
      <c r="A40" s="38"/>
      <c r="B40" s="22"/>
      <c r="C40" s="22"/>
      <c r="D40" s="22"/>
      <c r="E40" s="22"/>
      <c r="F40" s="22"/>
      <c r="G40" s="74"/>
      <c r="H40" s="37"/>
      <c r="I40" s="31"/>
      <c r="J40" s="67"/>
    </row>
    <row r="41" spans="1:11" ht="12.75">
      <c r="A41" s="38"/>
      <c r="B41" s="22"/>
      <c r="C41" s="22"/>
      <c r="D41" s="22"/>
      <c r="E41" s="22"/>
      <c r="F41" s="73"/>
      <c r="G41" s="31"/>
      <c r="H41" s="70"/>
      <c r="I41" s="31"/>
      <c r="J41" s="45"/>
      <c r="K41" s="11"/>
    </row>
    <row r="42" spans="1:10" ht="12.75">
      <c r="A42" s="38"/>
      <c r="B42" s="22"/>
      <c r="C42" s="22"/>
      <c r="D42" s="22"/>
      <c r="E42" s="22"/>
      <c r="F42" s="22"/>
      <c r="G42" s="31"/>
      <c r="H42" s="37"/>
      <c r="I42" s="18"/>
      <c r="J42" s="67"/>
    </row>
    <row r="43" spans="1:11" ht="12.75">
      <c r="A43" s="38"/>
      <c r="B43" s="22"/>
      <c r="C43" s="22"/>
      <c r="D43" s="22"/>
      <c r="E43" s="22"/>
      <c r="F43" s="73"/>
      <c r="G43" s="31"/>
      <c r="H43" s="70"/>
      <c r="I43" s="31"/>
      <c r="J43" s="45"/>
      <c r="K43" s="11"/>
    </row>
    <row r="44" spans="1:11" ht="12.75">
      <c r="A44" s="38"/>
      <c r="B44" s="22"/>
      <c r="C44" s="22"/>
      <c r="D44" s="22"/>
      <c r="E44" s="22"/>
      <c r="F44" s="73"/>
      <c r="G44" s="31"/>
      <c r="H44" s="70"/>
      <c r="I44" s="18"/>
      <c r="J44" s="45"/>
      <c r="K44" s="11"/>
    </row>
    <row r="45" spans="1:10" ht="12.75">
      <c r="A45" s="38"/>
      <c r="B45" s="22"/>
      <c r="C45" s="22"/>
      <c r="D45" s="22"/>
      <c r="E45" s="22"/>
      <c r="F45" s="22"/>
      <c r="G45" s="76"/>
      <c r="H45" s="37"/>
      <c r="I45" s="18"/>
      <c r="J45" s="44"/>
    </row>
    <row r="46" spans="1:10" ht="12.75">
      <c r="A46" s="38"/>
      <c r="B46" s="22"/>
      <c r="C46" s="68"/>
      <c r="D46" s="22"/>
      <c r="E46" s="22"/>
      <c r="F46" s="68"/>
      <c r="G46" s="31"/>
      <c r="H46" s="37"/>
      <c r="I46" s="31"/>
      <c r="J46" s="67"/>
    </row>
    <row r="47" spans="1:10" ht="12.75">
      <c r="A47" s="8"/>
      <c r="B47" s="9"/>
      <c r="C47" s="9"/>
      <c r="D47" s="9"/>
      <c r="E47" s="9"/>
      <c r="F47" s="9"/>
      <c r="G47" s="9"/>
      <c r="H47" s="12"/>
      <c r="I47" s="50"/>
      <c r="J47" s="44"/>
    </row>
    <row r="48" spans="1:10" ht="12.75">
      <c r="A48" s="38"/>
      <c r="B48" s="22"/>
      <c r="C48" s="22"/>
      <c r="D48" s="22"/>
      <c r="E48" s="22"/>
      <c r="F48" s="22"/>
      <c r="G48" s="68"/>
      <c r="H48" s="37"/>
      <c r="I48" s="18"/>
      <c r="J48" s="44"/>
    </row>
    <row r="49" spans="1:10" ht="12.75">
      <c r="A49" s="38"/>
      <c r="B49" s="22"/>
      <c r="C49" s="22"/>
      <c r="D49" s="22"/>
      <c r="E49" s="22"/>
      <c r="F49" s="22"/>
      <c r="G49" s="68"/>
      <c r="H49" s="37"/>
      <c r="I49" s="18"/>
      <c r="J49" s="44"/>
    </row>
    <row r="50" spans="1:10" ht="12.75">
      <c r="A50" s="38"/>
      <c r="B50" s="22"/>
      <c r="C50" s="22"/>
      <c r="D50" s="22"/>
      <c r="E50" s="22"/>
      <c r="F50" s="22"/>
      <c r="G50" s="68"/>
      <c r="H50" s="78"/>
      <c r="I50" s="18"/>
      <c r="J50" s="44"/>
    </row>
    <row r="51" spans="1:10" ht="12.75">
      <c r="A51" s="38"/>
      <c r="B51" s="22"/>
      <c r="C51" s="22"/>
      <c r="D51" s="79"/>
      <c r="E51" s="76"/>
      <c r="F51" s="22"/>
      <c r="G51" s="68"/>
      <c r="H51" s="37"/>
      <c r="I51" s="18"/>
      <c r="J51" s="44"/>
    </row>
    <row r="52" spans="1:10" ht="12.75">
      <c r="A52" s="38"/>
      <c r="B52" s="22"/>
      <c r="C52" s="22"/>
      <c r="D52" s="22"/>
      <c r="E52" s="22"/>
      <c r="F52" s="22"/>
      <c r="G52" s="31"/>
      <c r="H52" s="69"/>
      <c r="I52" s="18"/>
      <c r="J52" s="44"/>
    </row>
    <row r="53" spans="1:10" ht="12.75">
      <c r="A53" s="38"/>
      <c r="B53" s="22"/>
      <c r="C53" s="22"/>
      <c r="D53" s="22"/>
      <c r="E53" s="22"/>
      <c r="F53" s="73"/>
      <c r="G53" s="18"/>
      <c r="H53" s="37"/>
      <c r="I53" s="18"/>
      <c r="J53" s="44"/>
    </row>
    <row r="54" spans="1:10" ht="12.75">
      <c r="A54" s="38"/>
      <c r="B54" s="22"/>
      <c r="C54" s="22"/>
      <c r="D54" s="22"/>
      <c r="E54" s="22"/>
      <c r="F54" s="22"/>
      <c r="G54" s="68"/>
      <c r="H54" s="37"/>
      <c r="I54" s="18"/>
      <c r="J54" s="44"/>
    </row>
    <row r="55" spans="1:10" ht="12.75">
      <c r="A55" s="38"/>
      <c r="B55" s="22"/>
      <c r="C55" s="22"/>
      <c r="D55" s="22"/>
      <c r="E55" s="22"/>
      <c r="F55" s="22"/>
      <c r="G55" s="68"/>
      <c r="H55" s="37"/>
      <c r="I55" s="18"/>
      <c r="J55" s="44"/>
    </row>
    <row r="56" spans="1:10" ht="12.75">
      <c r="A56" s="38"/>
      <c r="B56" s="22"/>
      <c r="C56" s="22"/>
      <c r="D56" s="22"/>
      <c r="E56" s="22"/>
      <c r="F56" s="31"/>
      <c r="G56" s="31"/>
      <c r="H56" s="69"/>
      <c r="I56" s="18"/>
      <c r="J56" s="18"/>
    </row>
    <row r="57" spans="1:10" ht="12.75">
      <c r="A57" s="38"/>
      <c r="B57" s="22"/>
      <c r="C57" s="22"/>
      <c r="D57" s="22"/>
      <c r="E57" s="22"/>
      <c r="F57" s="31"/>
      <c r="G57" s="31"/>
      <c r="H57" s="69"/>
      <c r="I57" s="18"/>
      <c r="J57" s="77"/>
    </row>
    <row r="58" spans="1:10" ht="12.75">
      <c r="A58" s="38"/>
      <c r="B58" s="22"/>
      <c r="C58" s="22"/>
      <c r="D58" s="22"/>
      <c r="E58" s="22"/>
      <c r="F58" s="31"/>
      <c r="G58" s="31"/>
      <c r="H58" s="69"/>
      <c r="I58" s="18"/>
      <c r="J58" s="18"/>
    </row>
    <row r="59" spans="1:10" ht="12.75">
      <c r="A59" s="38"/>
      <c r="B59" s="22"/>
      <c r="C59" s="22"/>
      <c r="D59" s="22"/>
      <c r="E59" s="22"/>
      <c r="F59" s="31"/>
      <c r="G59" s="31"/>
      <c r="H59" s="69"/>
      <c r="I59" s="18"/>
      <c r="J59" s="18"/>
    </row>
    <row r="60" spans="1:10" ht="12.75">
      <c r="A60" s="38"/>
      <c r="B60" s="22"/>
      <c r="C60" s="22"/>
      <c r="D60" s="22"/>
      <c r="E60" s="22"/>
      <c r="F60" s="80"/>
      <c r="G60" s="44"/>
      <c r="H60" s="69"/>
      <c r="I60" s="18"/>
      <c r="J60" s="18"/>
    </row>
    <row r="61" spans="1:10" ht="12.75">
      <c r="A61" s="8"/>
      <c r="B61" s="9"/>
      <c r="C61" s="9"/>
      <c r="D61" s="9"/>
      <c r="E61" s="9"/>
      <c r="F61" s="9"/>
      <c r="G61" s="9"/>
      <c r="H61" s="12"/>
      <c r="I61" s="50"/>
      <c r="J61" s="18"/>
    </row>
    <row r="62" spans="1:10" ht="12.75">
      <c r="A62" s="38"/>
      <c r="B62" s="22"/>
      <c r="C62" s="22"/>
      <c r="D62" s="22"/>
      <c r="E62" s="22"/>
      <c r="F62" s="22"/>
      <c r="G62" s="68"/>
      <c r="H62" s="37"/>
      <c r="I62" s="18"/>
      <c r="J62" s="18"/>
    </row>
    <row r="63" spans="1:10" ht="12.75">
      <c r="A63" s="38"/>
      <c r="B63" s="22"/>
      <c r="C63" s="22"/>
      <c r="D63" s="22"/>
      <c r="E63" s="22"/>
      <c r="F63" s="83"/>
      <c r="G63" s="83"/>
      <c r="H63" s="69"/>
      <c r="I63" s="18"/>
      <c r="J63" s="18"/>
    </row>
    <row r="64" spans="1:10" ht="12.75">
      <c r="A64" s="8"/>
      <c r="B64" s="9"/>
      <c r="C64" s="9"/>
      <c r="D64" s="9"/>
      <c r="E64" s="9"/>
      <c r="F64" s="9"/>
      <c r="G64" s="9"/>
      <c r="H64" s="12"/>
      <c r="I64" s="15"/>
      <c r="J64" s="18"/>
    </row>
    <row r="65" spans="1:10" ht="12.75">
      <c r="A65" s="38"/>
      <c r="B65" s="22"/>
      <c r="C65" s="22"/>
      <c r="D65" s="22"/>
      <c r="E65" s="22"/>
      <c r="F65" s="22"/>
      <c r="G65" s="68"/>
      <c r="H65" s="37"/>
      <c r="I65" s="18"/>
      <c r="J65" s="18"/>
    </row>
    <row r="66" spans="1:10" ht="12.75">
      <c r="A66" s="38"/>
      <c r="B66" s="22"/>
      <c r="C66" s="22"/>
      <c r="D66" s="22"/>
      <c r="E66" s="22"/>
      <c r="F66" s="22"/>
      <c r="G66" s="68"/>
      <c r="H66" s="37"/>
      <c r="I66" s="18"/>
      <c r="J66" s="18"/>
    </row>
    <row r="67" spans="1:11" ht="12.75">
      <c r="A67" s="38"/>
      <c r="B67" s="22"/>
      <c r="C67" s="22"/>
      <c r="D67" s="22"/>
      <c r="E67" s="22"/>
      <c r="F67" s="68"/>
      <c r="G67" s="68"/>
      <c r="H67" s="69"/>
      <c r="I67" s="68"/>
      <c r="J67" s="68"/>
      <c r="K67" s="11"/>
    </row>
    <row r="68" spans="1:10" ht="12.75">
      <c r="A68" s="38"/>
      <c r="B68" s="22"/>
      <c r="C68" s="22"/>
      <c r="D68" s="79"/>
      <c r="E68" s="73"/>
      <c r="F68" s="22"/>
      <c r="G68" s="68"/>
      <c r="H68" s="37"/>
      <c r="I68" s="18"/>
      <c r="J68" s="18"/>
    </row>
    <row r="69" spans="1:10" ht="12.75">
      <c r="A69" s="38"/>
      <c r="B69" s="22"/>
      <c r="C69" s="22"/>
      <c r="D69" s="22"/>
      <c r="E69" s="72"/>
      <c r="F69" s="68"/>
      <c r="G69" s="68"/>
      <c r="H69" s="69"/>
      <c r="I69" s="18"/>
      <c r="J69" s="18"/>
    </row>
    <row r="70" spans="1:10" ht="12.75">
      <c r="A70" s="38"/>
      <c r="B70" s="22"/>
      <c r="C70" s="22"/>
      <c r="D70" s="72"/>
      <c r="E70" s="68"/>
      <c r="F70" s="68"/>
      <c r="G70" s="68"/>
      <c r="H70" s="81"/>
      <c r="I70" s="31"/>
      <c r="J70" s="18"/>
    </row>
    <row r="71" spans="1:10" ht="12.75">
      <c r="A71" s="8"/>
      <c r="B71" s="9"/>
      <c r="C71" s="9"/>
      <c r="D71" s="9"/>
      <c r="E71" s="9"/>
      <c r="F71" s="9"/>
      <c r="G71" s="9"/>
      <c r="H71" s="12"/>
      <c r="I71" s="15"/>
      <c r="J71" s="18"/>
    </row>
    <row r="72" spans="1:10" ht="12.75">
      <c r="A72" s="38"/>
      <c r="B72" s="22"/>
      <c r="C72" s="22"/>
      <c r="D72" s="22"/>
      <c r="E72" s="22"/>
      <c r="F72" s="68"/>
      <c r="G72" s="68"/>
      <c r="H72" s="37"/>
      <c r="I72" s="18"/>
      <c r="J72" s="18"/>
    </row>
    <row r="73" spans="1:10" ht="12.75">
      <c r="A73" s="38"/>
      <c r="B73" s="22"/>
      <c r="C73" s="22"/>
      <c r="D73" s="22"/>
      <c r="E73" s="22"/>
      <c r="F73" s="68"/>
      <c r="G73" s="68"/>
      <c r="H73" s="37"/>
      <c r="I73" s="18"/>
      <c r="J73" s="18"/>
    </row>
    <row r="74" spans="1:10" ht="12.75">
      <c r="A74" s="38"/>
      <c r="B74" s="22"/>
      <c r="C74" s="22"/>
      <c r="D74" s="22"/>
      <c r="E74" s="22"/>
      <c r="F74" s="22"/>
      <c r="G74" s="68"/>
      <c r="H74" s="69"/>
      <c r="I74" s="18"/>
      <c r="J74" s="31"/>
    </row>
    <row r="75" spans="1:10" ht="12.75">
      <c r="A75" s="38"/>
      <c r="B75" s="22"/>
      <c r="C75" s="22"/>
      <c r="D75" s="72"/>
      <c r="E75" s="68"/>
      <c r="F75" s="22"/>
      <c r="G75" s="68"/>
      <c r="H75" s="69"/>
      <c r="I75" s="18"/>
      <c r="J75" s="31"/>
    </row>
    <row r="76" spans="1:10" ht="12.75">
      <c r="A76" s="38"/>
      <c r="B76" s="22"/>
      <c r="C76" s="22"/>
      <c r="D76" s="22"/>
      <c r="E76" s="22"/>
      <c r="F76" s="22"/>
      <c r="G76" s="68"/>
      <c r="H76" s="69"/>
      <c r="I76" s="18"/>
      <c r="J76" s="31"/>
    </row>
    <row r="77" spans="1:10" ht="12.75">
      <c r="A77" s="8"/>
      <c r="B77" s="9"/>
      <c r="C77" s="22"/>
      <c r="D77" s="22"/>
      <c r="E77" s="22"/>
      <c r="F77" s="22"/>
      <c r="G77" s="22"/>
      <c r="H77" s="69"/>
      <c r="I77" s="18"/>
      <c r="J77" s="31"/>
    </row>
    <row r="78" spans="1:10" ht="12.75">
      <c r="A78" s="8"/>
      <c r="B78" s="9"/>
      <c r="C78" s="22"/>
      <c r="D78" s="22"/>
      <c r="E78" s="22"/>
      <c r="F78" s="22"/>
      <c r="G78" s="22"/>
      <c r="H78" s="22"/>
      <c r="I78" s="77"/>
      <c r="J78" s="31"/>
    </row>
    <row r="79" spans="1:10" ht="12.75">
      <c r="A79" s="38"/>
      <c r="B79" s="22"/>
      <c r="C79" s="22"/>
      <c r="D79" s="22"/>
      <c r="E79" s="22"/>
      <c r="F79" s="22"/>
      <c r="G79" s="68"/>
      <c r="H79" s="69"/>
      <c r="I79" s="18"/>
      <c r="J79" s="31"/>
    </row>
    <row r="80" spans="1:10" ht="12.75">
      <c r="A80" s="38"/>
      <c r="B80" s="22"/>
      <c r="C80" s="22"/>
      <c r="D80" s="22"/>
      <c r="E80" s="22"/>
      <c r="F80" s="68"/>
      <c r="G80" s="68"/>
      <c r="H80" s="69"/>
      <c r="I80" s="18"/>
      <c r="J80" s="31"/>
    </row>
    <row r="81" spans="1:10" ht="12.75">
      <c r="A81" s="38"/>
      <c r="B81" s="22"/>
      <c r="C81" s="22"/>
      <c r="D81" s="72"/>
      <c r="E81" s="68"/>
      <c r="F81" s="22"/>
      <c r="G81" s="68"/>
      <c r="H81" s="69"/>
      <c r="I81" s="18"/>
      <c r="J81" s="31"/>
    </row>
    <row r="82" spans="1:10" ht="12.75">
      <c r="A82" s="38"/>
      <c r="B82" s="22"/>
      <c r="C82" s="22"/>
      <c r="D82" s="72"/>
      <c r="E82" s="68"/>
      <c r="F82" s="22"/>
      <c r="G82" s="68"/>
      <c r="H82" s="69"/>
      <c r="I82" s="18"/>
      <c r="J82" s="31"/>
    </row>
    <row r="83" spans="1:10" ht="12.75">
      <c r="A83" s="38"/>
      <c r="B83" s="22"/>
      <c r="C83" s="22"/>
      <c r="D83" s="72"/>
      <c r="E83" s="68"/>
      <c r="F83" s="22"/>
      <c r="G83" s="68"/>
      <c r="H83" s="69"/>
      <c r="I83" s="18"/>
      <c r="J83" s="31"/>
    </row>
    <row r="84" spans="1:10" ht="12.75">
      <c r="A84" s="38"/>
      <c r="B84" s="22"/>
      <c r="C84" s="22"/>
      <c r="D84" s="22"/>
      <c r="E84" s="22"/>
      <c r="F84" s="22"/>
      <c r="G84" s="68"/>
      <c r="H84" s="69"/>
      <c r="I84" s="18"/>
      <c r="J84" s="31"/>
    </row>
    <row r="85" spans="1:10" ht="12.75">
      <c r="A85" s="38"/>
      <c r="B85" s="22"/>
      <c r="C85" s="22"/>
      <c r="D85" s="22"/>
      <c r="E85" s="22"/>
      <c r="F85" s="22"/>
      <c r="G85" s="68"/>
      <c r="H85" s="69"/>
      <c r="I85" s="18"/>
      <c r="J85" s="31"/>
    </row>
    <row r="86" spans="1:10" ht="12.75">
      <c r="A86" s="38"/>
      <c r="B86" s="22"/>
      <c r="C86" s="22"/>
      <c r="D86" s="22"/>
      <c r="E86" s="22"/>
      <c r="F86" s="22"/>
      <c r="G86" s="68"/>
      <c r="H86" s="69"/>
      <c r="I86" s="18"/>
      <c r="J86" s="31"/>
    </row>
    <row r="87" spans="1:10" ht="12.75">
      <c r="A87" s="38"/>
      <c r="B87" s="22"/>
      <c r="C87" s="22"/>
      <c r="D87" s="22"/>
      <c r="E87" s="22"/>
      <c r="F87" s="22"/>
      <c r="G87" s="68"/>
      <c r="H87" s="69"/>
      <c r="I87" s="18"/>
      <c r="J87" s="31"/>
    </row>
    <row r="88" spans="1:10" ht="12.75">
      <c r="A88" s="8"/>
      <c r="B88" s="9"/>
      <c r="C88" s="9"/>
      <c r="D88" s="9"/>
      <c r="E88" s="9"/>
      <c r="F88" s="9"/>
      <c r="G88" s="9"/>
      <c r="H88" s="22"/>
      <c r="I88" s="77"/>
      <c r="J88" s="31"/>
    </row>
    <row r="89" spans="1:10" ht="12.75">
      <c r="A89" s="38"/>
      <c r="B89" s="22"/>
      <c r="C89" s="22"/>
      <c r="D89" s="72"/>
      <c r="E89" s="68"/>
      <c r="F89" s="82"/>
      <c r="G89" s="68"/>
      <c r="H89" s="69"/>
      <c r="I89" s="18"/>
      <c r="J89" s="31"/>
    </row>
    <row r="90" spans="1:10" ht="12.75">
      <c r="A90" s="38"/>
      <c r="B90" s="22"/>
      <c r="C90" s="22"/>
      <c r="D90" s="22"/>
      <c r="E90" s="22"/>
      <c r="F90" s="22"/>
      <c r="G90" s="68"/>
      <c r="H90" s="69"/>
      <c r="I90" s="18"/>
      <c r="J90" s="31"/>
    </row>
    <row r="91" spans="1:10" ht="12.75">
      <c r="A91" s="38"/>
      <c r="B91" s="22"/>
      <c r="C91" s="22"/>
      <c r="D91" s="22"/>
      <c r="E91" s="22"/>
      <c r="F91" s="68"/>
      <c r="G91" s="68"/>
      <c r="H91" s="69"/>
      <c r="I91" s="18"/>
      <c r="J91" s="31"/>
    </row>
    <row r="92" spans="1:10" ht="12.75">
      <c r="A92" s="38"/>
      <c r="B92" s="22"/>
      <c r="C92" s="22"/>
      <c r="D92" s="22"/>
      <c r="E92" s="22"/>
      <c r="F92" s="72"/>
      <c r="G92" s="68"/>
      <c r="H92" s="69"/>
      <c r="I92" s="18"/>
      <c r="J92" s="31"/>
    </row>
    <row r="93" spans="1:10" ht="12.75">
      <c r="A93" s="38"/>
      <c r="B93" s="22"/>
      <c r="C93" s="22"/>
      <c r="D93" s="22"/>
      <c r="E93" s="22"/>
      <c r="F93" s="73"/>
      <c r="G93" s="68"/>
      <c r="H93" s="69"/>
      <c r="I93" s="18"/>
      <c r="J93" s="31"/>
    </row>
    <row r="94" spans="1:10" ht="12.75">
      <c r="A94" s="38"/>
      <c r="B94" s="22"/>
      <c r="C94" s="22"/>
      <c r="D94" s="79"/>
      <c r="E94" s="76"/>
      <c r="F94" s="22"/>
      <c r="G94" s="68"/>
      <c r="H94" s="69"/>
      <c r="I94" s="18"/>
      <c r="J94" s="31"/>
    </row>
    <row r="95" spans="1:10" ht="12.75">
      <c r="A95" s="8"/>
      <c r="B95" s="9"/>
      <c r="C95" s="22"/>
      <c r="D95" s="22"/>
      <c r="E95" s="22"/>
      <c r="F95" s="22"/>
      <c r="G95" s="22"/>
      <c r="H95" s="21"/>
      <c r="I95" s="18"/>
      <c r="J95" s="31"/>
    </row>
    <row r="96" spans="1:10" ht="12.75">
      <c r="A96" s="8"/>
      <c r="B96" s="9"/>
      <c r="C96" s="9"/>
      <c r="D96" s="9"/>
      <c r="E96" s="9"/>
      <c r="F96" s="9"/>
      <c r="G96" s="17"/>
      <c r="H96" s="21"/>
      <c r="I96" s="50"/>
      <c r="J96" s="31"/>
    </row>
    <row r="97" spans="1:10" ht="12.75">
      <c r="A97" s="38"/>
      <c r="B97" s="22"/>
      <c r="C97" s="22"/>
      <c r="D97" s="72"/>
      <c r="E97" s="68"/>
      <c r="F97" s="22"/>
      <c r="G97" s="68"/>
      <c r="H97" s="69"/>
      <c r="I97" s="18"/>
      <c r="J97" s="31"/>
    </row>
    <row r="98" spans="1:10" ht="12.75">
      <c r="A98" s="38"/>
      <c r="B98" s="22"/>
      <c r="C98" s="22"/>
      <c r="D98" s="72"/>
      <c r="E98" s="68"/>
      <c r="F98" s="82"/>
      <c r="G98" s="68"/>
      <c r="H98" s="69"/>
      <c r="I98" s="18"/>
      <c r="J98" s="31"/>
    </row>
    <row r="99" spans="1:10" ht="12.75">
      <c r="A99" s="38"/>
      <c r="B99" s="22"/>
      <c r="C99" s="22"/>
      <c r="D99" s="22"/>
      <c r="E99" s="22"/>
      <c r="F99" s="22"/>
      <c r="G99" s="68"/>
      <c r="H99" s="69"/>
      <c r="I99" s="18"/>
      <c r="J99" s="31"/>
    </row>
    <row r="100" spans="1:11" ht="12.75">
      <c r="A100" s="38"/>
      <c r="B100" s="22"/>
      <c r="C100" s="22"/>
      <c r="D100" s="22"/>
      <c r="E100" s="22"/>
      <c r="F100" s="72"/>
      <c r="G100" s="68"/>
      <c r="H100" s="69"/>
      <c r="I100" s="68"/>
      <c r="J100" s="31"/>
      <c r="K100" s="11" t="s">
        <v>347</v>
      </c>
    </row>
    <row r="101" spans="1:10" ht="12.75">
      <c r="A101" s="38"/>
      <c r="B101" s="22"/>
      <c r="C101" s="22"/>
      <c r="D101" s="22"/>
      <c r="E101" s="22"/>
      <c r="F101" s="22"/>
      <c r="G101" s="68"/>
      <c r="H101" s="69"/>
      <c r="I101" s="31"/>
      <c r="J101" s="31"/>
    </row>
    <row r="102" spans="1:10" ht="12.75">
      <c r="A102" s="8"/>
      <c r="B102" s="9"/>
      <c r="G102" s="47"/>
      <c r="H102" s="21"/>
      <c r="I102" s="10"/>
      <c r="J102" s="116"/>
    </row>
    <row r="103" spans="1:10" ht="12.75">
      <c r="A103" s="8"/>
      <c r="B103" s="9"/>
      <c r="C103" s="9"/>
      <c r="D103" s="9"/>
      <c r="E103" s="9"/>
      <c r="F103" s="9"/>
      <c r="G103" s="20"/>
      <c r="H103" s="21"/>
      <c r="I103" s="10"/>
      <c r="J103" s="116"/>
    </row>
    <row r="104" spans="1:10" ht="12.75">
      <c r="A104" s="38"/>
      <c r="B104" s="22"/>
      <c r="C104" s="22"/>
      <c r="D104" s="22"/>
      <c r="E104" s="22"/>
      <c r="F104" s="68"/>
      <c r="G104" s="47"/>
      <c r="H104" s="95"/>
      <c r="I104" s="116"/>
      <c r="J104" s="116"/>
    </row>
    <row r="105" spans="1:10" ht="12.75">
      <c r="A105" s="38"/>
      <c r="B105" s="22"/>
      <c r="C105" s="22"/>
      <c r="D105" s="22"/>
      <c r="E105" s="22"/>
      <c r="F105" s="68"/>
      <c r="G105" s="68"/>
      <c r="H105" s="95"/>
      <c r="I105" s="116"/>
      <c r="J105" s="116"/>
    </row>
    <row r="106" spans="1:10" ht="12.75">
      <c r="A106" s="38"/>
      <c r="B106" s="22"/>
      <c r="C106" s="22"/>
      <c r="D106" s="22"/>
      <c r="E106" s="22"/>
      <c r="F106" s="68"/>
      <c r="G106" s="68"/>
      <c r="H106" s="95"/>
      <c r="I106" s="116"/>
      <c r="J106" s="116"/>
    </row>
    <row r="107" spans="1:10" ht="12.75">
      <c r="A107" s="38"/>
      <c r="B107" s="22"/>
      <c r="C107" s="22"/>
      <c r="D107" s="22"/>
      <c r="E107" s="22"/>
      <c r="F107" s="68"/>
      <c r="G107" s="68"/>
      <c r="H107" s="69"/>
      <c r="I107" s="31"/>
      <c r="J107" s="31"/>
    </row>
    <row r="108" spans="1:10" ht="12.75">
      <c r="A108" s="38"/>
      <c r="B108" s="22"/>
      <c r="C108" s="22"/>
      <c r="D108" s="22"/>
      <c r="E108" s="22"/>
      <c r="F108" s="68"/>
      <c r="H108" s="95"/>
      <c r="I108" s="116"/>
      <c r="J108" s="116"/>
    </row>
    <row r="109" spans="1:10" ht="12.75">
      <c r="A109" s="8"/>
      <c r="B109" s="9"/>
      <c r="C109" s="9"/>
      <c r="D109" s="9"/>
      <c r="E109" s="9"/>
      <c r="F109" s="9"/>
      <c r="G109" s="20"/>
      <c r="H109" s="21"/>
      <c r="I109" s="10"/>
      <c r="J109" s="116"/>
    </row>
    <row r="110" spans="1:10" ht="12.75">
      <c r="A110" s="8"/>
      <c r="B110" s="9"/>
      <c r="G110" s="47"/>
      <c r="H110" s="21"/>
      <c r="I110" s="167"/>
      <c r="J110" s="116"/>
    </row>
    <row r="111" spans="1:10" ht="12.75">
      <c r="A111" s="38"/>
      <c r="B111" s="22"/>
      <c r="C111" s="22"/>
      <c r="D111" s="22"/>
      <c r="E111" s="22"/>
      <c r="F111" s="47"/>
      <c r="H111" s="95"/>
      <c r="I111" s="116"/>
      <c r="J111" s="116"/>
    </row>
    <row r="112" spans="1:10" ht="12.75">
      <c r="A112" s="38"/>
      <c r="B112" s="22"/>
      <c r="C112" s="22"/>
      <c r="D112" s="22"/>
      <c r="E112" s="22"/>
      <c r="F112" s="68"/>
      <c r="G112" s="47"/>
      <c r="H112" s="95"/>
      <c r="I112" s="116">
        <f aca="true" t="shared" si="0" ref="I112:I142">IF(G112=0,"",IF(H112&lt;&gt;0,SUM(G112*H112)))</f>
      </c>
      <c r="J112" s="116">
        <f aca="true" t="shared" si="1" ref="J112:J132">IF(G112=0,"",IF(I112&lt;&gt;0,SUM(J111+I112)))</f>
      </c>
    </row>
    <row r="113" spans="1:10" ht="12.75">
      <c r="A113" s="98"/>
      <c r="B113" s="22"/>
      <c r="C113" s="22"/>
      <c r="D113" s="22"/>
      <c r="E113" s="22"/>
      <c r="F113" s="22"/>
      <c r="G113" s="68"/>
      <c r="H113" s="69"/>
      <c r="I113" s="31">
        <f t="shared" si="0"/>
      </c>
      <c r="J113" s="116">
        <f t="shared" si="1"/>
      </c>
    </row>
    <row r="114" spans="1:10" ht="12.75">
      <c r="A114" s="8"/>
      <c r="B114" s="9"/>
      <c r="C114" s="9"/>
      <c r="D114" s="9"/>
      <c r="E114" s="9"/>
      <c r="F114" s="9"/>
      <c r="G114" s="17"/>
      <c r="H114" s="21"/>
      <c r="I114" s="10">
        <f t="shared" si="0"/>
      </c>
      <c r="J114" s="116">
        <f t="shared" si="1"/>
      </c>
    </row>
    <row r="115" spans="1:10" ht="12.75">
      <c r="A115" s="98"/>
      <c r="B115" s="22"/>
      <c r="C115" s="22"/>
      <c r="D115" s="72"/>
      <c r="G115" s="47"/>
      <c r="H115" s="95"/>
      <c r="I115" s="116">
        <f t="shared" si="0"/>
      </c>
      <c r="J115" s="116">
        <f t="shared" si="1"/>
      </c>
    </row>
    <row r="116" spans="1:10" ht="12.75">
      <c r="A116" s="98"/>
      <c r="G116" s="47"/>
      <c r="H116" s="95"/>
      <c r="I116" s="116">
        <f t="shared" si="0"/>
      </c>
      <c r="J116" s="116">
        <f t="shared" si="1"/>
      </c>
    </row>
    <row r="117" spans="1:10" ht="12.75">
      <c r="A117" s="98"/>
      <c r="B117" s="22"/>
      <c r="C117" s="22"/>
      <c r="D117" s="22"/>
      <c r="E117" s="22"/>
      <c r="F117" s="68"/>
      <c r="H117" s="95"/>
      <c r="I117" s="116">
        <f t="shared" si="0"/>
      </c>
      <c r="J117" s="116">
        <f t="shared" si="1"/>
      </c>
    </row>
    <row r="118" spans="1:10" ht="12.75">
      <c r="A118" s="8"/>
      <c r="B118" s="9"/>
      <c r="C118" s="9"/>
      <c r="D118" s="9"/>
      <c r="E118" s="9"/>
      <c r="F118" s="9"/>
      <c r="G118" s="9"/>
      <c r="H118" s="21"/>
      <c r="I118" s="10">
        <f t="shared" si="0"/>
      </c>
      <c r="J118" s="116">
        <f t="shared" si="1"/>
      </c>
    </row>
    <row r="119" spans="1:10" ht="12.75">
      <c r="A119" s="8"/>
      <c r="B119" s="9"/>
      <c r="C119" s="9"/>
      <c r="D119" s="9"/>
      <c r="E119" s="9"/>
      <c r="F119" s="9"/>
      <c r="G119" s="9"/>
      <c r="H119" s="21"/>
      <c r="I119" s="10">
        <f t="shared" si="0"/>
      </c>
      <c r="J119" s="10">
        <f t="shared" si="1"/>
      </c>
    </row>
    <row r="120" spans="1:10" ht="12.75">
      <c r="A120" s="8"/>
      <c r="B120" s="9"/>
      <c r="C120" s="9"/>
      <c r="D120" s="9"/>
      <c r="E120" s="9"/>
      <c r="F120" s="9"/>
      <c r="G120" s="20"/>
      <c r="H120" s="21"/>
      <c r="I120" s="10">
        <f t="shared" si="0"/>
      </c>
      <c r="J120" s="10">
        <f t="shared" si="1"/>
      </c>
    </row>
    <row r="121" spans="1:10" ht="12.75">
      <c r="A121" s="8"/>
      <c r="B121" s="9"/>
      <c r="C121" s="9"/>
      <c r="D121" s="9"/>
      <c r="E121" s="9"/>
      <c r="F121" s="9"/>
      <c r="G121" s="20"/>
      <c r="H121" s="21"/>
      <c r="I121" s="10">
        <f t="shared" si="0"/>
      </c>
      <c r="J121" s="10">
        <f t="shared" si="1"/>
      </c>
    </row>
    <row r="122" spans="1:10" ht="12.75">
      <c r="A122" s="98"/>
      <c r="B122" s="89"/>
      <c r="C122" s="89"/>
      <c r="D122" s="89"/>
      <c r="E122" s="89"/>
      <c r="F122" s="93"/>
      <c r="H122" s="95"/>
      <c r="I122" s="116">
        <f t="shared" si="0"/>
      </c>
      <c r="J122" s="10">
        <f t="shared" si="1"/>
      </c>
    </row>
    <row r="123" spans="1:10" ht="12.75">
      <c r="A123" s="98"/>
      <c r="B123" s="89"/>
      <c r="C123" s="89"/>
      <c r="D123" s="89"/>
      <c r="E123" s="89"/>
      <c r="F123" s="93"/>
      <c r="H123" s="95"/>
      <c r="I123" s="116">
        <f t="shared" si="0"/>
      </c>
      <c r="J123" s="10">
        <f t="shared" si="1"/>
      </c>
    </row>
    <row r="124" spans="1:10" ht="12.75">
      <c r="A124" s="98"/>
      <c r="H124" s="95"/>
      <c r="I124" s="116">
        <f t="shared" si="0"/>
      </c>
      <c r="J124" s="116">
        <f t="shared" si="1"/>
      </c>
    </row>
    <row r="125" spans="1:10" ht="12.75">
      <c r="A125" s="98"/>
      <c r="B125" s="22"/>
      <c r="C125" s="22"/>
      <c r="D125" s="72"/>
      <c r="H125" s="95"/>
      <c r="I125" s="116">
        <f t="shared" si="0"/>
      </c>
      <c r="J125" s="116">
        <f t="shared" si="1"/>
      </c>
    </row>
    <row r="126" spans="1:10" ht="12.75">
      <c r="A126" s="98"/>
      <c r="B126" s="104"/>
      <c r="C126" s="104"/>
      <c r="D126" s="105"/>
      <c r="E126" s="104"/>
      <c r="F126" s="22"/>
      <c r="H126" s="95"/>
      <c r="I126" s="116">
        <f t="shared" si="0"/>
      </c>
      <c r="J126" s="116">
        <f t="shared" si="1"/>
      </c>
    </row>
    <row r="127" spans="1:10" ht="12.75">
      <c r="A127" s="98"/>
      <c r="G127" s="106"/>
      <c r="H127" s="95"/>
      <c r="I127" s="116">
        <f t="shared" si="0"/>
      </c>
      <c r="J127" s="116">
        <f t="shared" si="1"/>
      </c>
    </row>
    <row r="128" spans="1:10" ht="12.75">
      <c r="A128" s="98"/>
      <c r="B128" s="22"/>
      <c r="C128" s="22"/>
      <c r="D128" s="72"/>
      <c r="G128" s="106"/>
      <c r="H128" s="95"/>
      <c r="I128" s="116">
        <f t="shared" si="0"/>
      </c>
      <c r="J128" s="116">
        <f t="shared" si="1"/>
      </c>
    </row>
    <row r="129" spans="1:10" ht="12.75">
      <c r="A129" s="8"/>
      <c r="B129" s="9"/>
      <c r="C129" s="22"/>
      <c r="D129" s="72"/>
      <c r="G129" s="107"/>
      <c r="H129" s="21"/>
      <c r="I129" s="10">
        <f t="shared" si="0"/>
      </c>
      <c r="J129" s="10">
        <f t="shared" si="1"/>
      </c>
    </row>
    <row r="130" spans="1:10" ht="12.75">
      <c r="A130" s="98"/>
      <c r="B130" s="89"/>
      <c r="C130" s="89"/>
      <c r="D130" s="89"/>
      <c r="E130" s="89"/>
      <c r="F130" s="91"/>
      <c r="G130" s="106"/>
      <c r="H130" s="95"/>
      <c r="I130" s="116">
        <f t="shared" si="0"/>
      </c>
      <c r="J130" s="116">
        <f t="shared" si="1"/>
      </c>
    </row>
    <row r="131" spans="1:10" ht="12.75">
      <c r="A131" s="98"/>
      <c r="B131" s="89"/>
      <c r="C131" s="89"/>
      <c r="D131" s="94"/>
      <c r="E131" s="93"/>
      <c r="G131" s="47"/>
      <c r="H131" s="95"/>
      <c r="I131" s="116">
        <f t="shared" si="0"/>
      </c>
      <c r="J131" s="116">
        <f t="shared" si="1"/>
      </c>
    </row>
    <row r="132" spans="1:10" ht="12.75">
      <c r="A132" s="98"/>
      <c r="B132" s="89"/>
      <c r="C132" s="89"/>
      <c r="D132" s="89"/>
      <c r="E132" s="89"/>
      <c r="F132" s="93"/>
      <c r="G132" s="47"/>
      <c r="H132" s="95"/>
      <c r="I132" s="116">
        <f t="shared" si="0"/>
      </c>
      <c r="J132" s="116">
        <f t="shared" si="1"/>
      </c>
    </row>
    <row r="133" spans="1:10" ht="12.75">
      <c r="A133" s="98"/>
      <c r="B133" s="89"/>
      <c r="C133" s="89"/>
      <c r="D133" s="89"/>
      <c r="E133" s="89"/>
      <c r="F133" s="93"/>
      <c r="G133" s="47"/>
      <c r="H133" s="95"/>
      <c r="I133" s="116">
        <f t="shared" si="0"/>
      </c>
      <c r="J133" s="116">
        <f aca="true" t="shared" si="2" ref="J133:J164">IF(G133=0,"",IF(I133&lt;&gt;0,SUM(J132+I133)))</f>
      </c>
    </row>
    <row r="134" spans="1:10" ht="12.75">
      <c r="A134" s="98"/>
      <c r="B134" s="89"/>
      <c r="G134" s="47"/>
      <c r="H134" s="95"/>
      <c r="I134" s="116">
        <f t="shared" si="0"/>
      </c>
      <c r="J134" s="116">
        <f t="shared" si="2"/>
      </c>
    </row>
    <row r="135" spans="1:10" ht="12.75">
      <c r="A135" s="8"/>
      <c r="B135" s="9"/>
      <c r="C135" s="9"/>
      <c r="D135" s="9"/>
      <c r="E135" s="9"/>
      <c r="F135" s="9"/>
      <c r="G135" s="20"/>
      <c r="H135" s="95"/>
      <c r="I135" s="116">
        <f t="shared" si="0"/>
      </c>
      <c r="J135" s="116">
        <f t="shared" si="2"/>
      </c>
    </row>
    <row r="136" spans="1:10" ht="12.75">
      <c r="A136" s="8"/>
      <c r="B136" s="9"/>
      <c r="C136" s="9"/>
      <c r="D136" s="9"/>
      <c r="E136" s="9"/>
      <c r="F136" s="9"/>
      <c r="G136" s="20"/>
      <c r="H136" s="21"/>
      <c r="I136" s="10">
        <f t="shared" si="0"/>
      </c>
      <c r="J136" s="116">
        <f t="shared" si="2"/>
      </c>
    </row>
    <row r="137" spans="1:10" ht="12.75">
      <c r="A137" s="8"/>
      <c r="B137" s="9"/>
      <c r="C137" s="9"/>
      <c r="D137" s="9"/>
      <c r="E137" s="9"/>
      <c r="F137" s="9"/>
      <c r="G137" s="20"/>
      <c r="H137" s="21"/>
      <c r="I137" s="10">
        <f t="shared" si="0"/>
      </c>
      <c r="J137" s="116">
        <f t="shared" si="2"/>
      </c>
    </row>
    <row r="138" spans="1:10" ht="12.75">
      <c r="A138" s="8"/>
      <c r="B138" s="9"/>
      <c r="C138" s="9"/>
      <c r="D138" s="9"/>
      <c r="E138" s="9"/>
      <c r="F138" s="9"/>
      <c r="G138" s="20"/>
      <c r="H138" s="21"/>
      <c r="I138" s="10">
        <f t="shared" si="0"/>
      </c>
      <c r="J138" s="116">
        <f t="shared" si="2"/>
      </c>
    </row>
    <row r="139" spans="1:10" ht="12.75">
      <c r="A139" s="8"/>
      <c r="B139" s="9"/>
      <c r="C139" s="9"/>
      <c r="D139" s="9"/>
      <c r="E139" s="9"/>
      <c r="F139" s="9"/>
      <c r="G139" s="20"/>
      <c r="H139" s="21"/>
      <c r="I139" s="10">
        <f t="shared" si="0"/>
      </c>
      <c r="J139" s="116">
        <f t="shared" si="2"/>
      </c>
    </row>
    <row r="140" spans="1:10" ht="12.75">
      <c r="A140" s="98"/>
      <c r="B140" s="22"/>
      <c r="C140" s="22"/>
      <c r="D140" s="22"/>
      <c r="E140" s="22"/>
      <c r="G140" s="47"/>
      <c r="H140" s="95"/>
      <c r="I140" s="116">
        <f t="shared" si="0"/>
      </c>
      <c r="J140" s="116">
        <f t="shared" si="2"/>
      </c>
    </row>
    <row r="141" spans="1:10" ht="12.75">
      <c r="A141" s="98"/>
      <c r="B141" s="22"/>
      <c r="C141" s="22"/>
      <c r="D141" s="22"/>
      <c r="E141" s="22"/>
      <c r="F141" s="87"/>
      <c r="G141" s="47"/>
      <c r="H141" s="95"/>
      <c r="I141" s="116">
        <f t="shared" si="0"/>
      </c>
      <c r="J141" s="116">
        <f t="shared" si="2"/>
      </c>
    </row>
    <row r="142" spans="1:10" ht="12.75">
      <c r="A142" s="98"/>
      <c r="G142" s="47"/>
      <c r="H142" s="95"/>
      <c r="I142" s="116">
        <f t="shared" si="0"/>
      </c>
      <c r="J142" s="116">
        <f t="shared" si="2"/>
      </c>
    </row>
    <row r="143" spans="1:10" ht="12.75">
      <c r="A143" s="8"/>
      <c r="B143" s="9"/>
      <c r="C143" s="9"/>
      <c r="D143" s="9"/>
      <c r="E143" s="9"/>
      <c r="G143" s="47"/>
      <c r="H143" s="21"/>
      <c r="I143" s="10">
        <f aca="true" t="shared" si="3" ref="I143:I174">IF(G143=0,"",IF(H143&lt;&gt;0,SUM(G143*H143)))</f>
      </c>
      <c r="J143" s="116">
        <f t="shared" si="2"/>
      </c>
    </row>
    <row r="144" spans="1:10" ht="12.75">
      <c r="A144" s="98"/>
      <c r="G144" s="47"/>
      <c r="H144" s="95"/>
      <c r="I144" s="116">
        <f t="shared" si="3"/>
      </c>
      <c r="J144" s="116">
        <f t="shared" si="2"/>
      </c>
    </row>
    <row r="145" spans="1:10" ht="12.75">
      <c r="A145" s="38"/>
      <c r="B145" s="22"/>
      <c r="C145" s="22"/>
      <c r="D145" s="22"/>
      <c r="E145" s="22"/>
      <c r="H145" s="95"/>
      <c r="I145" s="116">
        <f t="shared" si="3"/>
      </c>
      <c r="J145" s="116">
        <f t="shared" si="2"/>
      </c>
    </row>
    <row r="146" spans="1:10" ht="12.75">
      <c r="A146" s="8"/>
      <c r="B146" s="9"/>
      <c r="C146" s="9"/>
      <c r="D146" s="9"/>
      <c r="E146" s="9"/>
      <c r="F146" s="9"/>
      <c r="G146" s="17"/>
      <c r="H146" s="21"/>
      <c r="I146" s="10">
        <f t="shared" si="3"/>
      </c>
      <c r="J146" s="116">
        <f t="shared" si="2"/>
      </c>
    </row>
    <row r="147" spans="1:10" ht="12.75">
      <c r="A147" s="98"/>
      <c r="B147" s="22"/>
      <c r="C147" s="22"/>
      <c r="D147" s="72"/>
      <c r="G147" s="47"/>
      <c r="H147" s="95"/>
      <c r="I147" s="116">
        <f t="shared" si="3"/>
      </c>
      <c r="J147" s="116">
        <f t="shared" si="2"/>
      </c>
    </row>
    <row r="148" spans="1:10" ht="12.75">
      <c r="A148" s="98"/>
      <c r="B148" s="22"/>
      <c r="C148" s="22"/>
      <c r="D148" s="22"/>
      <c r="E148" s="22"/>
      <c r="F148" s="68"/>
      <c r="G148" s="47"/>
      <c r="H148" s="95"/>
      <c r="I148" s="116">
        <f t="shared" si="3"/>
      </c>
      <c r="J148" s="116">
        <f t="shared" si="2"/>
      </c>
    </row>
    <row r="149" spans="1:10" ht="12.75">
      <c r="A149" s="98"/>
      <c r="H149" s="95"/>
      <c r="I149" s="116">
        <f t="shared" si="3"/>
      </c>
      <c r="J149" s="116">
        <f t="shared" si="2"/>
      </c>
    </row>
    <row r="150" spans="1:10" ht="12.75">
      <c r="A150" s="4"/>
      <c r="I150" s="116">
        <f t="shared" si="3"/>
      </c>
      <c r="J150" s="116">
        <f t="shared" si="2"/>
      </c>
    </row>
    <row r="151" spans="1:10" ht="12.75">
      <c r="A151" s="4"/>
      <c r="I151" s="116">
        <f t="shared" si="3"/>
      </c>
      <c r="J151" s="116">
        <f t="shared" si="2"/>
      </c>
    </row>
    <row r="152" spans="1:10" ht="12.75">
      <c r="A152" s="4"/>
      <c r="I152" s="116">
        <f t="shared" si="3"/>
      </c>
      <c r="J152" s="116">
        <f t="shared" si="2"/>
      </c>
    </row>
    <row r="153" spans="1:10" ht="12.75">
      <c r="A153" s="4"/>
      <c r="I153" s="116">
        <f t="shared" si="3"/>
      </c>
      <c r="J153" s="116">
        <f t="shared" si="2"/>
      </c>
    </row>
    <row r="154" spans="1:10" ht="12.75">
      <c r="A154" s="4"/>
      <c r="I154" s="116">
        <f t="shared" si="3"/>
      </c>
      <c r="J154" s="116">
        <f t="shared" si="2"/>
      </c>
    </row>
    <row r="155" spans="1:10" ht="12.75">
      <c r="A155" s="4"/>
      <c r="I155" s="116">
        <f t="shared" si="3"/>
      </c>
      <c r="J155" s="116">
        <f t="shared" si="2"/>
      </c>
    </row>
    <row r="156" spans="1:10" ht="12.75">
      <c r="A156" s="4"/>
      <c r="I156" s="116">
        <f t="shared" si="3"/>
      </c>
      <c r="J156" s="116">
        <f t="shared" si="2"/>
      </c>
    </row>
    <row r="157" spans="1:10" ht="12.75">
      <c r="A157" s="4"/>
      <c r="I157" s="116">
        <f t="shared" si="3"/>
      </c>
      <c r="J157" s="116">
        <f t="shared" si="2"/>
      </c>
    </row>
    <row r="158" spans="1:10" ht="12.75">
      <c r="A158" s="4"/>
      <c r="I158" s="116">
        <f t="shared" si="3"/>
      </c>
      <c r="J158" s="116">
        <f t="shared" si="2"/>
      </c>
    </row>
    <row r="159" spans="1:10" ht="12.75">
      <c r="A159" s="4"/>
      <c r="I159" s="116">
        <f t="shared" si="3"/>
      </c>
      <c r="J159" s="116">
        <f t="shared" si="2"/>
      </c>
    </row>
    <row r="160" spans="1:10" ht="12.75">
      <c r="A160" s="4"/>
      <c r="I160" s="116">
        <f t="shared" si="3"/>
      </c>
      <c r="J160" s="116">
        <f t="shared" si="2"/>
      </c>
    </row>
    <row r="161" spans="1:10" ht="12.75">
      <c r="A161" s="4"/>
      <c r="I161" s="116">
        <f t="shared" si="3"/>
      </c>
      <c r="J161" s="116">
        <f t="shared" si="2"/>
      </c>
    </row>
    <row r="162" spans="1:10" ht="12.75">
      <c r="A162" s="4"/>
      <c r="I162" s="116">
        <f t="shared" si="3"/>
      </c>
      <c r="J162" s="116">
        <f t="shared" si="2"/>
      </c>
    </row>
    <row r="163" spans="1:10" ht="12.75">
      <c r="A163" s="4"/>
      <c r="I163" s="116">
        <f t="shared" si="3"/>
      </c>
      <c r="J163" s="116">
        <f t="shared" si="2"/>
      </c>
    </row>
    <row r="164" spans="1:10" ht="12.75">
      <c r="A164" s="4"/>
      <c r="I164" s="116">
        <f t="shared" si="3"/>
      </c>
      <c r="J164" s="116">
        <f t="shared" si="2"/>
      </c>
    </row>
    <row r="165" spans="1:10" ht="12.75">
      <c r="A165" s="4"/>
      <c r="I165" s="116">
        <f t="shared" si="3"/>
      </c>
      <c r="J165" s="116">
        <f aca="true" t="shared" si="4" ref="J165:J196">IF(G165=0,"",IF(I165&lt;&gt;0,SUM(J164+I165)))</f>
      </c>
    </row>
    <row r="166" spans="1:10" ht="12.75">
      <c r="A166" s="4"/>
      <c r="I166" s="116">
        <f t="shared" si="3"/>
      </c>
      <c r="J166" s="116">
        <f t="shared" si="4"/>
      </c>
    </row>
    <row r="167" spans="1:10" ht="12.75">
      <c r="A167" s="4"/>
      <c r="I167" s="116">
        <f t="shared" si="3"/>
      </c>
      <c r="J167" s="116">
        <f t="shared" si="4"/>
      </c>
    </row>
    <row r="168" spans="1:10" ht="12.75">
      <c r="A168" s="4"/>
      <c r="I168" s="116">
        <f t="shared" si="3"/>
      </c>
      <c r="J168" s="116">
        <f t="shared" si="4"/>
      </c>
    </row>
    <row r="169" spans="1:10" ht="12.75">
      <c r="A169" s="4"/>
      <c r="I169" s="116">
        <f t="shared" si="3"/>
      </c>
      <c r="J169" s="116">
        <f t="shared" si="4"/>
      </c>
    </row>
    <row r="170" spans="1:10" ht="12.75">
      <c r="A170" s="4"/>
      <c r="I170" s="116">
        <f t="shared" si="3"/>
      </c>
      <c r="J170" s="116">
        <f t="shared" si="4"/>
      </c>
    </row>
    <row r="171" spans="1:10" ht="12.75">
      <c r="A171" s="4"/>
      <c r="I171" s="116">
        <f t="shared" si="3"/>
      </c>
      <c r="J171" s="116">
        <f t="shared" si="4"/>
      </c>
    </row>
    <row r="172" spans="1:10" ht="12.75">
      <c r="A172" s="4"/>
      <c r="I172" s="116">
        <f t="shared" si="3"/>
      </c>
      <c r="J172" s="116">
        <f t="shared" si="4"/>
      </c>
    </row>
    <row r="173" spans="1:10" ht="12.75">
      <c r="A173" s="4"/>
      <c r="I173" s="116">
        <f t="shared" si="3"/>
      </c>
      <c r="J173" s="116">
        <f t="shared" si="4"/>
      </c>
    </row>
    <row r="174" spans="1:10" ht="12.75">
      <c r="A174" s="4"/>
      <c r="I174" s="116">
        <f t="shared" si="3"/>
      </c>
      <c r="J174" s="116">
        <f t="shared" si="4"/>
      </c>
    </row>
    <row r="175" spans="1:10" ht="12.75">
      <c r="A175" s="4"/>
      <c r="I175" s="116">
        <f aca="true" t="shared" si="5" ref="I175:I206">IF(G175=0,"",IF(H175&lt;&gt;0,SUM(G175*H175)))</f>
      </c>
      <c r="J175" s="116">
        <f t="shared" si="4"/>
      </c>
    </row>
    <row r="176" spans="1:10" ht="12.75">
      <c r="A176" s="4"/>
      <c r="I176" s="116">
        <f t="shared" si="5"/>
      </c>
      <c r="J176" s="116">
        <f t="shared" si="4"/>
      </c>
    </row>
    <row r="177" spans="1:10" ht="12.75">
      <c r="A177" s="4"/>
      <c r="I177" s="116">
        <f t="shared" si="5"/>
      </c>
      <c r="J177" s="116">
        <f t="shared" si="4"/>
      </c>
    </row>
    <row r="178" spans="1:10" ht="12.75">
      <c r="A178" s="4"/>
      <c r="I178" s="116">
        <f t="shared" si="5"/>
      </c>
      <c r="J178" s="116">
        <f t="shared" si="4"/>
      </c>
    </row>
    <row r="179" spans="1:10" ht="12.75">
      <c r="A179" s="4"/>
      <c r="I179" s="116">
        <f t="shared" si="5"/>
      </c>
      <c r="J179" s="116">
        <f t="shared" si="4"/>
      </c>
    </row>
    <row r="180" spans="1:10" ht="12.75">
      <c r="A180" s="4"/>
      <c r="I180" s="116">
        <f t="shared" si="5"/>
      </c>
      <c r="J180" s="116">
        <f t="shared" si="4"/>
      </c>
    </row>
    <row r="181" spans="1:10" ht="12.75">
      <c r="A181" s="4"/>
      <c r="I181" s="116">
        <f t="shared" si="5"/>
      </c>
      <c r="J181" s="116">
        <f t="shared" si="4"/>
      </c>
    </row>
    <row r="182" spans="1:10" ht="12.75">
      <c r="A182" s="4"/>
      <c r="I182" s="116">
        <f t="shared" si="5"/>
      </c>
      <c r="J182" s="116">
        <f t="shared" si="4"/>
      </c>
    </row>
    <row r="183" spans="1:10" ht="12.75">
      <c r="A183" s="4"/>
      <c r="I183" s="116">
        <f t="shared" si="5"/>
      </c>
      <c r="J183" s="116">
        <f t="shared" si="4"/>
      </c>
    </row>
    <row r="184" spans="1:10" ht="12.75">
      <c r="A184" s="4"/>
      <c r="I184" s="116">
        <f t="shared" si="5"/>
      </c>
      <c r="J184" s="116">
        <f t="shared" si="4"/>
      </c>
    </row>
    <row r="185" spans="1:10" ht="12.75">
      <c r="A185" s="4"/>
      <c r="I185" s="116">
        <f t="shared" si="5"/>
      </c>
      <c r="J185" s="116">
        <f t="shared" si="4"/>
      </c>
    </row>
    <row r="186" spans="1:10" ht="12.75">
      <c r="A186" s="4"/>
      <c r="I186" s="116">
        <f t="shared" si="5"/>
      </c>
      <c r="J186" s="116">
        <f t="shared" si="4"/>
      </c>
    </row>
    <row r="187" spans="1:10" ht="12.75">
      <c r="A187" s="4"/>
      <c r="I187" s="116">
        <f t="shared" si="5"/>
      </c>
      <c r="J187" s="116">
        <f t="shared" si="4"/>
      </c>
    </row>
    <row r="188" spans="1:10" ht="12.75">
      <c r="A188" s="4"/>
      <c r="I188" s="116">
        <f t="shared" si="5"/>
      </c>
      <c r="J188" s="116">
        <f t="shared" si="4"/>
      </c>
    </row>
    <row r="189" spans="1:10" ht="12.75">
      <c r="A189" s="4"/>
      <c r="I189" s="116">
        <f t="shared" si="5"/>
      </c>
      <c r="J189" s="116">
        <f t="shared" si="4"/>
      </c>
    </row>
    <row r="190" spans="1:10" ht="12.75">
      <c r="A190" s="4"/>
      <c r="I190" s="116">
        <f t="shared" si="5"/>
      </c>
      <c r="J190" s="116">
        <f t="shared" si="4"/>
      </c>
    </row>
    <row r="191" spans="1:10" ht="12.75">
      <c r="A191" s="4"/>
      <c r="I191" s="116">
        <f t="shared" si="5"/>
      </c>
      <c r="J191" s="116">
        <f t="shared" si="4"/>
      </c>
    </row>
    <row r="192" spans="1:10" ht="12.75">
      <c r="A192" s="4"/>
      <c r="I192" s="116">
        <f t="shared" si="5"/>
      </c>
      <c r="J192" s="116">
        <f t="shared" si="4"/>
      </c>
    </row>
    <row r="193" spans="1:10" ht="12.75">
      <c r="A193" s="4"/>
      <c r="I193" s="116">
        <f t="shared" si="5"/>
      </c>
      <c r="J193" s="116">
        <f t="shared" si="4"/>
      </c>
    </row>
    <row r="194" spans="1:10" ht="12.75">
      <c r="A194" s="4"/>
      <c r="I194" s="116">
        <f t="shared" si="5"/>
      </c>
      <c r="J194" s="116">
        <f t="shared" si="4"/>
      </c>
    </row>
    <row r="195" spans="1:10" ht="12.75">
      <c r="A195" s="4"/>
      <c r="I195" s="116">
        <f t="shared" si="5"/>
      </c>
      <c r="J195" s="116">
        <f t="shared" si="4"/>
      </c>
    </row>
    <row r="196" spans="1:10" ht="12.75">
      <c r="A196" s="4"/>
      <c r="I196" s="116">
        <f t="shared" si="5"/>
      </c>
      <c r="J196" s="116">
        <f t="shared" si="4"/>
      </c>
    </row>
    <row r="197" spans="1:10" ht="12.75">
      <c r="A197" s="4"/>
      <c r="I197" s="116">
        <f t="shared" si="5"/>
      </c>
      <c r="J197" s="116">
        <f aca="true" t="shared" si="6" ref="J197:J209">IF(G197=0,"",IF(I197&lt;&gt;0,SUM(J196+I197)))</f>
      </c>
    </row>
    <row r="198" spans="1:10" ht="12.75">
      <c r="A198" s="4"/>
      <c r="I198" s="116">
        <f t="shared" si="5"/>
      </c>
      <c r="J198" s="116">
        <f t="shared" si="6"/>
      </c>
    </row>
    <row r="199" spans="1:10" ht="12.75">
      <c r="A199" s="4"/>
      <c r="I199" s="116">
        <f t="shared" si="5"/>
      </c>
      <c r="J199" s="116">
        <f t="shared" si="6"/>
      </c>
    </row>
    <row r="200" spans="1:10" ht="12.75">
      <c r="A200" s="4"/>
      <c r="I200" s="116">
        <f t="shared" si="5"/>
      </c>
      <c r="J200" s="116">
        <f t="shared" si="6"/>
      </c>
    </row>
    <row r="201" spans="1:10" ht="12.75">
      <c r="A201" s="4"/>
      <c r="I201" s="116">
        <f t="shared" si="5"/>
      </c>
      <c r="J201" s="116">
        <f t="shared" si="6"/>
      </c>
    </row>
    <row r="202" spans="1:10" ht="12.75">
      <c r="A202" s="4"/>
      <c r="I202" s="116">
        <f t="shared" si="5"/>
      </c>
      <c r="J202" s="116">
        <f t="shared" si="6"/>
      </c>
    </row>
    <row r="203" spans="1:10" ht="12.75">
      <c r="A203" s="4"/>
      <c r="I203" s="116">
        <f t="shared" si="5"/>
      </c>
      <c r="J203" s="116">
        <f t="shared" si="6"/>
      </c>
    </row>
    <row r="204" spans="1:10" ht="12.75">
      <c r="A204" s="4"/>
      <c r="I204" s="116">
        <f t="shared" si="5"/>
      </c>
      <c r="J204" s="116">
        <f t="shared" si="6"/>
      </c>
    </row>
    <row r="205" spans="1:10" ht="12.75">
      <c r="A205" s="4"/>
      <c r="I205" s="116">
        <f t="shared" si="5"/>
      </c>
      <c r="J205" s="116">
        <f t="shared" si="6"/>
      </c>
    </row>
    <row r="206" spans="1:10" ht="12.75">
      <c r="A206" s="4"/>
      <c r="I206" s="116">
        <f t="shared" si="5"/>
      </c>
      <c r="J206" s="116">
        <f t="shared" si="6"/>
      </c>
    </row>
    <row r="207" spans="1:10" ht="12.75">
      <c r="A207" s="4"/>
      <c r="I207" s="116">
        <f>IF(G207=0,"",IF(H207&lt;&gt;0,SUM(G207*H207)))</f>
      </c>
      <c r="J207" s="116">
        <f t="shared" si="6"/>
      </c>
    </row>
    <row r="208" spans="1:10" ht="12.75">
      <c r="A208" s="4"/>
      <c r="I208" s="116">
        <f>IF(G208=0,"",IF(H208&lt;&gt;0,SUM(G208*H208)))</f>
      </c>
      <c r="J208" s="116">
        <f t="shared" si="6"/>
      </c>
    </row>
    <row r="209" spans="1:10" ht="12.75">
      <c r="A209" s="4"/>
      <c r="I209" s="116">
        <f>IF(G209=0,"",IF(H209&lt;&gt;0,SUM(G209*H209)))</f>
      </c>
      <c r="J209" s="116">
        <f t="shared" si="6"/>
      </c>
    </row>
    <row r="210" spans="1:10" ht="12.75">
      <c r="A210" s="4"/>
      <c r="I210" s="49"/>
      <c r="J210" s="116">
        <f aca="true" t="shared" si="7" ref="J210:J241">IF(I210=0,"",IF(I210&lt;&gt;0,SUM(J209+I210)))</f>
      </c>
    </row>
    <row r="211" spans="1:10" ht="12.75">
      <c r="A211" s="4"/>
      <c r="I211" s="49"/>
      <c r="J211" s="116">
        <f t="shared" si="7"/>
      </c>
    </row>
    <row r="212" spans="1:10" ht="12.75">
      <c r="A212" s="4"/>
      <c r="I212" s="49"/>
      <c r="J212" s="116">
        <f t="shared" si="7"/>
      </c>
    </row>
    <row r="213" spans="1:10" ht="12.75">
      <c r="A213" s="4"/>
      <c r="I213" s="49"/>
      <c r="J213" s="116">
        <f t="shared" si="7"/>
      </c>
    </row>
    <row r="214" spans="1:10" ht="12.75">
      <c r="A214" s="4"/>
      <c r="I214" s="49"/>
      <c r="J214" s="116">
        <f t="shared" si="7"/>
      </c>
    </row>
    <row r="215" spans="1:10" ht="12.75">
      <c r="A215" s="4"/>
      <c r="I215" s="49"/>
      <c r="J215" s="116">
        <f t="shared" si="7"/>
      </c>
    </row>
    <row r="216" spans="1:10" ht="12.75">
      <c r="A216" s="4"/>
      <c r="I216" s="49"/>
      <c r="J216" s="116">
        <f t="shared" si="7"/>
      </c>
    </row>
    <row r="217" spans="1:10" ht="12.75">
      <c r="A217" s="4"/>
      <c r="I217" s="49"/>
      <c r="J217" s="116">
        <f t="shared" si="7"/>
      </c>
    </row>
    <row r="218" spans="1:10" ht="12.75">
      <c r="A218" s="4"/>
      <c r="I218" s="49"/>
      <c r="J218" s="116">
        <f t="shared" si="7"/>
      </c>
    </row>
    <row r="219" spans="1:10" ht="12.75">
      <c r="A219" s="4"/>
      <c r="I219" s="49"/>
      <c r="J219" s="116">
        <f t="shared" si="7"/>
      </c>
    </row>
    <row r="220" spans="1:10" ht="12.75">
      <c r="A220" s="4"/>
      <c r="I220" s="49"/>
      <c r="J220" s="116">
        <f t="shared" si="7"/>
      </c>
    </row>
    <row r="221" spans="1:10" ht="12.75">
      <c r="A221" s="4"/>
      <c r="I221" s="49"/>
      <c r="J221" s="116">
        <f t="shared" si="7"/>
      </c>
    </row>
    <row r="222" spans="1:10" ht="12.75">
      <c r="A222" s="4"/>
      <c r="I222" s="49"/>
      <c r="J222" s="116">
        <f t="shared" si="7"/>
      </c>
    </row>
    <row r="223" spans="1:10" ht="12.75">
      <c r="A223" s="4"/>
      <c r="I223" s="49"/>
      <c r="J223" s="116">
        <f t="shared" si="7"/>
      </c>
    </row>
    <row r="224" spans="1:10" ht="12.75">
      <c r="A224" s="4"/>
      <c r="J224" s="116">
        <f t="shared" si="7"/>
      </c>
    </row>
    <row r="225" spans="1:10" ht="12.75">
      <c r="A225" s="4"/>
      <c r="J225" s="116">
        <f t="shared" si="7"/>
      </c>
    </row>
    <row r="226" spans="1:10" ht="12.75">
      <c r="A226" s="4"/>
      <c r="J226" s="116">
        <f t="shared" si="7"/>
      </c>
    </row>
    <row r="227" spans="1:10" ht="12.75">
      <c r="A227" s="4"/>
      <c r="J227" s="116">
        <f t="shared" si="7"/>
      </c>
    </row>
    <row r="228" spans="1:10" ht="12.75">
      <c r="A228" s="4"/>
      <c r="J228" s="116">
        <f t="shared" si="7"/>
      </c>
    </row>
    <row r="229" spans="1:10" ht="12.75">
      <c r="A229" s="4"/>
      <c r="J229" s="116">
        <f t="shared" si="7"/>
      </c>
    </row>
    <row r="230" spans="1:10" ht="12.75">
      <c r="A230" s="4"/>
      <c r="J230" s="116">
        <f t="shared" si="7"/>
      </c>
    </row>
    <row r="231" spans="1:10" ht="12.75">
      <c r="A231" s="4"/>
      <c r="J231" s="116">
        <f t="shared" si="7"/>
      </c>
    </row>
    <row r="232" spans="1:10" ht="12.75">
      <c r="A232" s="4"/>
      <c r="J232" s="116">
        <f t="shared" si="7"/>
      </c>
    </row>
    <row r="233" spans="1:10" ht="12.75">
      <c r="A233" s="4"/>
      <c r="J233" s="116">
        <f t="shared" si="7"/>
      </c>
    </row>
    <row r="234" spans="1:10" ht="12.75">
      <c r="A234" s="4"/>
      <c r="J234" s="116">
        <f t="shared" si="7"/>
      </c>
    </row>
    <row r="235" spans="1:10" ht="12.75">
      <c r="A235" s="4"/>
      <c r="J235" s="116">
        <f t="shared" si="7"/>
      </c>
    </row>
    <row r="236" spans="1:10" ht="12.75">
      <c r="A236" s="4"/>
      <c r="J236" s="116">
        <f t="shared" si="7"/>
      </c>
    </row>
    <row r="237" spans="1:10" ht="12.75">
      <c r="A237" s="4"/>
      <c r="J237" s="116">
        <f t="shared" si="7"/>
      </c>
    </row>
    <row r="238" spans="1:10" ht="12.75">
      <c r="A238" s="4"/>
      <c r="J238" s="116">
        <f t="shared" si="7"/>
      </c>
    </row>
    <row r="239" spans="1:10" ht="12.75">
      <c r="A239" s="4"/>
      <c r="J239" s="116">
        <f t="shared" si="7"/>
      </c>
    </row>
    <row r="240" spans="1:10" ht="12.75">
      <c r="A240" s="4"/>
      <c r="J240" s="116">
        <f t="shared" si="7"/>
      </c>
    </row>
    <row r="241" spans="1:10" ht="12.75">
      <c r="A241" s="4"/>
      <c r="J241" s="116">
        <f t="shared" si="7"/>
      </c>
    </row>
    <row r="242" spans="1:10" ht="12.75">
      <c r="A242" s="4"/>
      <c r="J242" s="116">
        <f aca="true" t="shared" si="8" ref="J242:J273">IF(I242=0,"",IF(I242&lt;&gt;0,SUM(J241+I242)))</f>
      </c>
    </row>
    <row r="243" spans="1:10" ht="12.75">
      <c r="A243" s="4"/>
      <c r="J243" s="116">
        <f t="shared" si="8"/>
      </c>
    </row>
    <row r="244" spans="1:10" ht="12.75">
      <c r="A244" s="4"/>
      <c r="J244" s="116">
        <f t="shared" si="8"/>
      </c>
    </row>
    <row r="245" spans="1:10" ht="12.75">
      <c r="A245" s="4"/>
      <c r="J245" s="116">
        <f t="shared" si="8"/>
      </c>
    </row>
    <row r="246" spans="1:10" ht="12.75">
      <c r="A246" s="4"/>
      <c r="J246" s="116">
        <f t="shared" si="8"/>
      </c>
    </row>
    <row r="247" spans="1:10" ht="12.75">
      <c r="A247" s="4"/>
      <c r="J247" s="116">
        <f t="shared" si="8"/>
      </c>
    </row>
    <row r="248" spans="1:10" ht="12.75">
      <c r="A248" s="4"/>
      <c r="J248" s="116">
        <f t="shared" si="8"/>
      </c>
    </row>
    <row r="249" spans="1:10" ht="12.75">
      <c r="A249" s="4"/>
      <c r="J249" s="116">
        <f t="shared" si="8"/>
      </c>
    </row>
    <row r="250" spans="1:10" ht="12.75">
      <c r="A250" s="4"/>
      <c r="J250" s="116">
        <f t="shared" si="8"/>
      </c>
    </row>
    <row r="251" spans="1:10" ht="12.75">
      <c r="A251" s="4"/>
      <c r="J251" s="116">
        <f t="shared" si="8"/>
      </c>
    </row>
    <row r="252" spans="1:10" ht="12.75">
      <c r="A252" s="4"/>
      <c r="J252" s="116">
        <f t="shared" si="8"/>
      </c>
    </row>
    <row r="253" spans="1:10" ht="12.75">
      <c r="A253" s="4"/>
      <c r="J253" s="116">
        <f t="shared" si="8"/>
      </c>
    </row>
    <row r="254" spans="1:10" ht="12.75">
      <c r="A254" s="4"/>
      <c r="J254" s="116">
        <f t="shared" si="8"/>
      </c>
    </row>
    <row r="255" spans="1:10" ht="12.75">
      <c r="A255" s="4"/>
      <c r="J255" s="116">
        <f t="shared" si="8"/>
      </c>
    </row>
    <row r="256" spans="1:10" ht="12.75">
      <c r="A256" s="4"/>
      <c r="J256" s="116">
        <f t="shared" si="8"/>
      </c>
    </row>
    <row r="257" spans="1:10" ht="12.75">
      <c r="A257" s="4"/>
      <c r="J257" s="116">
        <f t="shared" si="8"/>
      </c>
    </row>
    <row r="258" spans="1:10" ht="12.75">
      <c r="A258" s="4"/>
      <c r="J258" s="116">
        <f t="shared" si="8"/>
      </c>
    </row>
    <row r="259" spans="1:10" ht="12.75">
      <c r="A259" s="4"/>
      <c r="J259" s="116">
        <f t="shared" si="8"/>
      </c>
    </row>
    <row r="260" spans="1:10" ht="12.75">
      <c r="A260" s="4"/>
      <c r="J260" s="116">
        <f t="shared" si="8"/>
      </c>
    </row>
    <row r="261" spans="1:10" ht="12.75">
      <c r="A261" s="4"/>
      <c r="J261" s="116">
        <f t="shared" si="8"/>
      </c>
    </row>
    <row r="262" spans="1:10" ht="12.75">
      <c r="A262" s="4"/>
      <c r="J262" s="116">
        <f t="shared" si="8"/>
      </c>
    </row>
    <row r="263" spans="1:10" ht="12.75">
      <c r="A263" s="4"/>
      <c r="J263" s="116">
        <f t="shared" si="8"/>
      </c>
    </row>
    <row r="264" spans="1:10" ht="12.75">
      <c r="A264" s="4"/>
      <c r="J264" s="116">
        <f t="shared" si="8"/>
      </c>
    </row>
    <row r="265" spans="1:10" ht="12.75">
      <c r="A265" s="4"/>
      <c r="J265" s="116">
        <f t="shared" si="8"/>
      </c>
    </row>
    <row r="266" spans="1:10" ht="12.75">
      <c r="A266" s="4"/>
      <c r="J266" s="116">
        <f t="shared" si="8"/>
      </c>
    </row>
    <row r="267" spans="1:10" ht="12.75">
      <c r="A267" s="4"/>
      <c r="J267" s="116">
        <f t="shared" si="8"/>
      </c>
    </row>
    <row r="268" spans="1:10" ht="12.75">
      <c r="A268" s="4"/>
      <c r="J268" s="116">
        <f t="shared" si="8"/>
      </c>
    </row>
    <row r="269" spans="1:10" ht="12.75">
      <c r="A269" s="4"/>
      <c r="J269" s="116">
        <f t="shared" si="8"/>
      </c>
    </row>
    <row r="270" spans="1:10" ht="12.75">
      <c r="A270" s="4"/>
      <c r="J270" s="116">
        <f t="shared" si="8"/>
      </c>
    </row>
    <row r="271" spans="1:10" ht="12.75">
      <c r="A271" s="4"/>
      <c r="J271" s="116">
        <f t="shared" si="8"/>
      </c>
    </row>
    <row r="272" spans="1:10" ht="12.75">
      <c r="A272" s="4"/>
      <c r="J272" s="116">
        <f t="shared" si="8"/>
      </c>
    </row>
    <row r="273" spans="1:10" ht="12.75">
      <c r="A273" s="4"/>
      <c r="J273" s="116">
        <f t="shared" si="8"/>
      </c>
    </row>
    <row r="274" spans="1:10" ht="12.75">
      <c r="A274" s="4"/>
      <c r="J274" s="116">
        <f aca="true" t="shared" si="9" ref="J274:J305">IF(I274=0,"",IF(I274&lt;&gt;0,SUM(J273+I274)))</f>
      </c>
    </row>
    <row r="275" spans="1:10" ht="12.75">
      <c r="A275" s="4"/>
      <c r="J275" s="116">
        <f t="shared" si="9"/>
      </c>
    </row>
    <row r="276" spans="1:10" ht="12.75">
      <c r="A276" s="4"/>
      <c r="J276" s="116">
        <f t="shared" si="9"/>
      </c>
    </row>
    <row r="277" spans="1:10" ht="12.75">
      <c r="A277" s="4"/>
      <c r="J277" s="116">
        <f t="shared" si="9"/>
      </c>
    </row>
    <row r="278" spans="1:10" ht="12.75">
      <c r="A278" s="4"/>
      <c r="J278" s="116">
        <f t="shared" si="9"/>
      </c>
    </row>
    <row r="279" spans="1:10" ht="12.75">
      <c r="A279" s="4"/>
      <c r="J279" s="116">
        <f t="shared" si="9"/>
      </c>
    </row>
    <row r="280" spans="1:10" ht="12.75">
      <c r="A280" s="4"/>
      <c r="J280" s="116">
        <f t="shared" si="9"/>
      </c>
    </row>
    <row r="281" spans="1:10" ht="12.75">
      <c r="A281" s="4"/>
      <c r="J281" s="116">
        <f t="shared" si="9"/>
      </c>
    </row>
    <row r="282" spans="1:10" ht="12.75">
      <c r="A282" s="4"/>
      <c r="J282" s="116">
        <f t="shared" si="9"/>
      </c>
    </row>
    <row r="283" spans="1:10" ht="12.75">
      <c r="A283" s="4"/>
      <c r="J283" s="116">
        <f t="shared" si="9"/>
      </c>
    </row>
    <row r="284" spans="1:10" ht="12.75">
      <c r="A284" s="4"/>
      <c r="J284" s="116">
        <f t="shared" si="9"/>
      </c>
    </row>
    <row r="285" spans="1:10" ht="12.75">
      <c r="A285" s="4"/>
      <c r="J285" s="116">
        <f t="shared" si="9"/>
      </c>
    </row>
    <row r="286" spans="1:10" ht="12.75">
      <c r="A286" s="4"/>
      <c r="J286" s="116">
        <f t="shared" si="9"/>
      </c>
    </row>
    <row r="287" spans="1:10" ht="12.75">
      <c r="A287" s="4"/>
      <c r="J287" s="116">
        <f t="shared" si="9"/>
      </c>
    </row>
    <row r="288" spans="1:10" ht="12.75">
      <c r="A288" s="4"/>
      <c r="J288" s="116">
        <f t="shared" si="9"/>
      </c>
    </row>
    <row r="289" spans="1:10" ht="12.75">
      <c r="A289" s="4"/>
      <c r="J289" s="116">
        <f t="shared" si="9"/>
      </c>
    </row>
    <row r="290" spans="1:10" ht="12.75">
      <c r="A290" s="4"/>
      <c r="J290" s="116">
        <f t="shared" si="9"/>
      </c>
    </row>
    <row r="291" spans="1:10" ht="12.75">
      <c r="A291" s="4"/>
      <c r="J291" s="116">
        <f t="shared" si="9"/>
      </c>
    </row>
    <row r="292" spans="1:10" ht="12.75">
      <c r="A292" s="4"/>
      <c r="J292" s="116">
        <f t="shared" si="9"/>
      </c>
    </row>
    <row r="293" spans="1:10" ht="12.75">
      <c r="A293" s="4"/>
      <c r="J293" s="116">
        <f t="shared" si="9"/>
      </c>
    </row>
    <row r="294" spans="1:10" ht="12.75">
      <c r="A294" s="4"/>
      <c r="J294" s="116">
        <f t="shared" si="9"/>
      </c>
    </row>
    <row r="295" spans="1:10" ht="12.75">
      <c r="A295" s="4"/>
      <c r="J295" s="116">
        <f t="shared" si="9"/>
      </c>
    </row>
    <row r="296" spans="1:10" ht="12.75">
      <c r="A296" s="4"/>
      <c r="J296" s="116">
        <f t="shared" si="9"/>
      </c>
    </row>
    <row r="297" spans="1:10" ht="12.75">
      <c r="A297" s="4"/>
      <c r="J297" s="116">
        <f t="shared" si="9"/>
      </c>
    </row>
    <row r="298" spans="1:10" ht="12.75">
      <c r="A298" s="4"/>
      <c r="J298" s="116">
        <f t="shared" si="9"/>
      </c>
    </row>
    <row r="299" spans="1:10" ht="12.75">
      <c r="A299" s="4"/>
      <c r="J299" s="116">
        <f t="shared" si="9"/>
      </c>
    </row>
    <row r="300" spans="1:10" ht="12.75">
      <c r="A300" s="4"/>
      <c r="J300" s="116">
        <f t="shared" si="9"/>
      </c>
    </row>
    <row r="301" spans="1:10" ht="12.75">
      <c r="A301" s="4"/>
      <c r="J301" s="116">
        <f t="shared" si="9"/>
      </c>
    </row>
    <row r="302" spans="1:10" ht="12.75">
      <c r="A302" s="4"/>
      <c r="J302" s="116">
        <f t="shared" si="9"/>
      </c>
    </row>
    <row r="303" spans="1:10" ht="12.75">
      <c r="A303" s="4"/>
      <c r="J303" s="116">
        <f t="shared" si="9"/>
      </c>
    </row>
    <row r="304" spans="1:10" ht="12.75">
      <c r="A304" s="4"/>
      <c r="J304" s="116">
        <f t="shared" si="9"/>
      </c>
    </row>
    <row r="305" spans="1:10" ht="12.75">
      <c r="A305" s="4"/>
      <c r="J305" s="116">
        <f t="shared" si="9"/>
      </c>
    </row>
    <row r="306" spans="1:10" ht="12.75">
      <c r="A306" s="4"/>
      <c r="J306" s="116">
        <f aca="true" t="shared" si="10" ref="J306:J337">IF(I306=0,"",IF(I306&lt;&gt;0,SUM(J305+I306)))</f>
      </c>
    </row>
    <row r="307" spans="1:10" ht="12.75">
      <c r="A307" s="4"/>
      <c r="J307" s="116">
        <f t="shared" si="10"/>
      </c>
    </row>
    <row r="308" spans="1:10" ht="12.75">
      <c r="A308" s="4"/>
      <c r="J308" s="116">
        <f t="shared" si="10"/>
      </c>
    </row>
    <row r="309" spans="1:10" ht="12.75">
      <c r="A309" s="4"/>
      <c r="J309" s="116">
        <f t="shared" si="10"/>
      </c>
    </row>
    <row r="310" spans="1:10" ht="12.75">
      <c r="A310" s="4"/>
      <c r="J310" s="116">
        <f t="shared" si="10"/>
      </c>
    </row>
    <row r="311" spans="1:10" ht="12.75">
      <c r="A311" s="4"/>
      <c r="J311" s="116">
        <f t="shared" si="10"/>
      </c>
    </row>
    <row r="312" spans="1:10" ht="12.75">
      <c r="A312" s="4"/>
      <c r="J312" s="116">
        <f t="shared" si="10"/>
      </c>
    </row>
    <row r="313" spans="1:10" ht="12.75">
      <c r="A313" s="4"/>
      <c r="J313" s="116">
        <f t="shared" si="10"/>
      </c>
    </row>
    <row r="314" spans="1:10" ht="12.75">
      <c r="A314" s="4"/>
      <c r="J314" s="116">
        <f t="shared" si="10"/>
      </c>
    </row>
    <row r="315" spans="1:10" ht="12.75">
      <c r="A315" s="4"/>
      <c r="J315" s="116">
        <f t="shared" si="10"/>
      </c>
    </row>
    <row r="316" spans="1:10" ht="12.75">
      <c r="A316" s="4"/>
      <c r="J316" s="116">
        <f t="shared" si="10"/>
      </c>
    </row>
    <row r="317" spans="1:10" ht="12.75">
      <c r="A317" s="4"/>
      <c r="J317" s="116">
        <f t="shared" si="10"/>
      </c>
    </row>
    <row r="318" spans="1:10" ht="12.75">
      <c r="A318" s="4"/>
      <c r="J318" s="116">
        <f t="shared" si="10"/>
      </c>
    </row>
    <row r="319" spans="1:10" ht="12.75">
      <c r="A319" s="4"/>
      <c r="J319" s="116">
        <f t="shared" si="10"/>
      </c>
    </row>
    <row r="320" spans="1:10" ht="12.75">
      <c r="A320" s="4"/>
      <c r="J320" s="116">
        <f t="shared" si="10"/>
      </c>
    </row>
    <row r="321" spans="1:10" ht="12.75">
      <c r="A321" s="4"/>
      <c r="J321" s="116">
        <f t="shared" si="10"/>
      </c>
    </row>
    <row r="322" spans="1:10" ht="12.75">
      <c r="A322" s="4"/>
      <c r="J322" s="116">
        <f t="shared" si="10"/>
      </c>
    </row>
    <row r="323" spans="1:10" ht="12.75">
      <c r="A323" s="4"/>
      <c r="J323" s="116">
        <f t="shared" si="10"/>
      </c>
    </row>
    <row r="324" spans="1:10" ht="12.75">
      <c r="A324" s="4"/>
      <c r="J324" s="116">
        <f t="shared" si="10"/>
      </c>
    </row>
    <row r="325" spans="1:10" ht="12.75">
      <c r="A325" s="4"/>
      <c r="J325" s="116">
        <f t="shared" si="10"/>
      </c>
    </row>
    <row r="326" spans="1:10" ht="12.75">
      <c r="A326" s="4"/>
      <c r="J326" s="116">
        <f t="shared" si="10"/>
      </c>
    </row>
    <row r="327" spans="1:10" ht="12.75">
      <c r="A327" s="4"/>
      <c r="J327" s="116">
        <f t="shared" si="10"/>
      </c>
    </row>
    <row r="328" spans="1:10" ht="12.75">
      <c r="A328" s="4"/>
      <c r="J328" s="116">
        <f t="shared" si="10"/>
      </c>
    </row>
    <row r="329" spans="1:10" ht="12.75">
      <c r="A329" s="4"/>
      <c r="J329" s="116">
        <f t="shared" si="10"/>
      </c>
    </row>
    <row r="330" spans="1:10" ht="12.75">
      <c r="A330" s="4"/>
      <c r="J330" s="116">
        <f t="shared" si="10"/>
      </c>
    </row>
    <row r="331" spans="1:10" ht="12.75">
      <c r="A331" s="4"/>
      <c r="J331" s="116">
        <f t="shared" si="10"/>
      </c>
    </row>
    <row r="332" spans="1:10" ht="12.75">
      <c r="A332" s="4"/>
      <c r="J332" s="116">
        <f t="shared" si="10"/>
      </c>
    </row>
    <row r="333" spans="1:10" ht="12.75">
      <c r="A333" s="4"/>
      <c r="J333" s="116">
        <f t="shared" si="10"/>
      </c>
    </row>
    <row r="334" spans="1:10" ht="12.75">
      <c r="A334" s="4"/>
      <c r="J334" s="116">
        <f t="shared" si="10"/>
      </c>
    </row>
    <row r="335" spans="1:10" ht="12.75">
      <c r="A335" s="4"/>
      <c r="J335" s="116">
        <f t="shared" si="10"/>
      </c>
    </row>
    <row r="336" spans="1:10" ht="12.75">
      <c r="A336" s="4"/>
      <c r="J336" s="116">
        <f t="shared" si="10"/>
      </c>
    </row>
    <row r="337" spans="1:10" ht="12.75">
      <c r="A337" s="4"/>
      <c r="J337" s="116">
        <f t="shared" si="10"/>
      </c>
    </row>
    <row r="338" spans="1:10" ht="12.75">
      <c r="A338" s="4"/>
      <c r="J338" s="116">
        <f aca="true" t="shared" si="11" ref="J338:J369">IF(I338=0,"",IF(I338&lt;&gt;0,SUM(J337+I338)))</f>
      </c>
    </row>
    <row r="339" spans="1:10" ht="12.75">
      <c r="A339" s="4"/>
      <c r="J339" s="116">
        <f t="shared" si="11"/>
      </c>
    </row>
    <row r="340" spans="1:10" ht="12.75">
      <c r="A340" s="4"/>
      <c r="J340" s="116">
        <f t="shared" si="11"/>
      </c>
    </row>
    <row r="341" spans="1:10" ht="12.75">
      <c r="A341" s="4"/>
      <c r="J341" s="116">
        <f t="shared" si="11"/>
      </c>
    </row>
    <row r="342" spans="1:10" ht="12.75">
      <c r="A342" s="4"/>
      <c r="J342" s="116">
        <f t="shared" si="11"/>
      </c>
    </row>
    <row r="343" spans="1:10" ht="12.75">
      <c r="A343" s="4"/>
      <c r="J343" s="116">
        <f t="shared" si="11"/>
      </c>
    </row>
    <row r="344" spans="1:10" ht="12.75">
      <c r="A344" s="4"/>
      <c r="J344" s="116">
        <f t="shared" si="11"/>
      </c>
    </row>
    <row r="345" spans="1:10" ht="12.75">
      <c r="A345" s="4"/>
      <c r="J345" s="116">
        <f t="shared" si="11"/>
      </c>
    </row>
    <row r="346" spans="1:10" ht="12.75">
      <c r="A346" s="4"/>
      <c r="J346" s="116">
        <f t="shared" si="11"/>
      </c>
    </row>
    <row r="347" spans="1:10" ht="12.75">
      <c r="A347" s="4"/>
      <c r="J347" s="116">
        <f t="shared" si="11"/>
      </c>
    </row>
    <row r="348" spans="1:10" ht="12.75">
      <c r="A348" s="4"/>
      <c r="J348" s="116">
        <f t="shared" si="11"/>
      </c>
    </row>
    <row r="349" spans="1:10" ht="12.75">
      <c r="A349" s="4"/>
      <c r="J349" s="116">
        <f t="shared" si="11"/>
      </c>
    </row>
    <row r="350" spans="1:10" ht="12.75">
      <c r="A350" s="4"/>
      <c r="J350" s="116">
        <f t="shared" si="11"/>
      </c>
    </row>
    <row r="351" spans="1:10" ht="12.75">
      <c r="A351" s="4"/>
      <c r="J351" s="116">
        <f t="shared" si="11"/>
      </c>
    </row>
    <row r="352" spans="1:10" ht="12.75">
      <c r="A352" s="4"/>
      <c r="J352" s="116">
        <f t="shared" si="11"/>
      </c>
    </row>
    <row r="353" spans="1:10" ht="12.75">
      <c r="A353" s="4"/>
      <c r="J353" s="116">
        <f t="shared" si="11"/>
      </c>
    </row>
    <row r="354" spans="1:10" ht="12.75">
      <c r="A354" s="4"/>
      <c r="J354" s="116">
        <f t="shared" si="11"/>
      </c>
    </row>
    <row r="355" spans="1:10" ht="12.75">
      <c r="A355" s="4"/>
      <c r="J355" s="116">
        <f t="shared" si="11"/>
      </c>
    </row>
    <row r="356" spans="1:10" ht="12.75">
      <c r="A356" s="4"/>
      <c r="J356" s="116">
        <f t="shared" si="11"/>
      </c>
    </row>
    <row r="357" spans="1:10" ht="12.75">
      <c r="A357" s="4"/>
      <c r="J357" s="116">
        <f t="shared" si="11"/>
      </c>
    </row>
    <row r="358" spans="1:10" ht="12.75">
      <c r="A358" s="4"/>
      <c r="J358" s="116">
        <f t="shared" si="11"/>
      </c>
    </row>
    <row r="359" spans="1:10" ht="12.75">
      <c r="A359" s="4"/>
      <c r="J359" s="116">
        <f t="shared" si="11"/>
      </c>
    </row>
    <row r="360" spans="1:10" ht="12.75">
      <c r="A360" s="4"/>
      <c r="J360" s="116">
        <f t="shared" si="11"/>
      </c>
    </row>
    <row r="361" spans="1:10" ht="12.75">
      <c r="A361" s="4"/>
      <c r="J361" s="116">
        <f t="shared" si="11"/>
      </c>
    </row>
    <row r="362" spans="1:10" ht="12.75">
      <c r="A362" s="4"/>
      <c r="J362" s="116">
        <f t="shared" si="11"/>
      </c>
    </row>
    <row r="363" spans="1:10" ht="12.75">
      <c r="A363" s="4"/>
      <c r="J363" s="116">
        <f t="shared" si="11"/>
      </c>
    </row>
    <row r="364" spans="1:10" ht="12.75">
      <c r="A364" s="4"/>
      <c r="J364" s="116">
        <f t="shared" si="11"/>
      </c>
    </row>
    <row r="365" spans="1:10" ht="12.75">
      <c r="A365" s="4"/>
      <c r="J365" s="116">
        <f t="shared" si="11"/>
      </c>
    </row>
    <row r="366" spans="1:10" ht="12.75">
      <c r="A366" s="4"/>
      <c r="J366" s="116">
        <f t="shared" si="11"/>
      </c>
    </row>
    <row r="367" spans="1:10" ht="12.75">
      <c r="A367" s="4"/>
      <c r="J367" s="116">
        <f t="shared" si="11"/>
      </c>
    </row>
    <row r="368" spans="1:10" ht="12.75">
      <c r="A368" s="4"/>
      <c r="J368" s="116">
        <f t="shared" si="11"/>
      </c>
    </row>
    <row r="369" spans="1:10" ht="12.75">
      <c r="A369" s="4"/>
      <c r="J369" s="116">
        <f t="shared" si="11"/>
      </c>
    </row>
    <row r="370" spans="1:10" ht="12.75">
      <c r="A370" s="4"/>
      <c r="J370" s="116">
        <f aca="true" t="shared" si="12" ref="J370:J383">IF(I370=0,"",IF(I370&lt;&gt;0,SUM(J369+I370)))</f>
      </c>
    </row>
    <row r="371" spans="1:10" ht="12.75">
      <c r="A371" s="4"/>
      <c r="J371" s="116">
        <f t="shared" si="12"/>
      </c>
    </row>
    <row r="372" spans="1:10" ht="12.75">
      <c r="A372" s="4"/>
      <c r="J372" s="116">
        <f t="shared" si="12"/>
      </c>
    </row>
    <row r="373" spans="1:10" ht="12.75">
      <c r="A373" s="4"/>
      <c r="J373" s="116">
        <f t="shared" si="12"/>
      </c>
    </row>
    <row r="374" spans="1:10" ht="12.75">
      <c r="A374" s="4"/>
      <c r="J374" s="116">
        <f t="shared" si="12"/>
      </c>
    </row>
    <row r="375" spans="1:10" ht="12.75">
      <c r="A375" s="4"/>
      <c r="J375" s="116">
        <f t="shared" si="12"/>
      </c>
    </row>
    <row r="376" spans="1:10" ht="12.75">
      <c r="A376" s="4"/>
      <c r="J376" s="116">
        <f t="shared" si="12"/>
      </c>
    </row>
    <row r="377" spans="1:10" ht="12.75">
      <c r="A377" s="4"/>
      <c r="J377" s="116">
        <f t="shared" si="12"/>
      </c>
    </row>
    <row r="378" spans="1:10" ht="12.75">
      <c r="A378" s="4"/>
      <c r="J378" s="116">
        <f t="shared" si="12"/>
      </c>
    </row>
    <row r="379" spans="1:10" ht="12.75">
      <c r="A379" s="4"/>
      <c r="J379" s="116">
        <f t="shared" si="12"/>
      </c>
    </row>
    <row r="380" spans="1:10" ht="12.75">
      <c r="A380" s="4"/>
      <c r="J380" s="116">
        <f t="shared" si="12"/>
      </c>
    </row>
    <row r="381" spans="1:10" ht="12.75">
      <c r="A381" s="4"/>
      <c r="J381" s="116">
        <f t="shared" si="12"/>
      </c>
    </row>
    <row r="382" spans="1:10" ht="12.75">
      <c r="A382" s="4"/>
      <c r="J382" s="116">
        <f t="shared" si="12"/>
      </c>
    </row>
    <row r="383" spans="1:10" ht="12.75">
      <c r="A383" s="4"/>
      <c r="J383" s="116">
        <f t="shared" si="12"/>
      </c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</sheetData>
  <sheetProtection/>
  <printOptions/>
  <pageMargins left="0.35433070866141736" right="0.35433070866141736" top="0.1968503937007874" bottom="0.1968503937007874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956"/>
  <sheetViews>
    <sheetView zoomScalePageLayoutView="0" workbookViewId="0" topLeftCell="AQ1">
      <pane ySplit="6" topLeftCell="A269" activePane="bottomLeft" state="frozen"/>
      <selection pane="topLeft" activeCell="A1" sqref="A1"/>
      <selection pane="bottomLeft" activeCell="AW285" sqref="AW285"/>
    </sheetView>
  </sheetViews>
  <sheetFormatPr defaultColWidth="9.140625" defaultRowHeight="12.75"/>
  <cols>
    <col min="2" max="2" width="9.8515625" style="0" customWidth="1"/>
    <col min="3" max="3" width="8.8515625" style="0" customWidth="1"/>
    <col min="4" max="4" width="7.8515625" style="0" customWidth="1"/>
    <col min="5" max="5" width="9.00390625" style="0" customWidth="1"/>
    <col min="6" max="6" width="8.57421875" style="0" customWidth="1"/>
    <col min="7" max="7" width="10.00390625" style="0" customWidth="1"/>
    <col min="8" max="8" width="18.28125" style="0" customWidth="1"/>
    <col min="9" max="9" width="4.8515625" style="0" customWidth="1"/>
    <col min="10" max="10" width="5.28125" style="0" customWidth="1"/>
    <col min="11" max="11" width="11.140625" style="0" customWidth="1"/>
    <col min="12" max="12" width="11.421875" style="0" customWidth="1"/>
    <col min="13" max="13" width="12.57421875" style="0" customWidth="1"/>
    <col min="14" max="14" width="8.28125" style="0" customWidth="1"/>
    <col min="15" max="15" width="7.421875" style="0" customWidth="1"/>
    <col min="16" max="16" width="6.8515625" style="0" customWidth="1"/>
    <col min="17" max="17" width="6.28125" style="0" customWidth="1"/>
    <col min="18" max="21" width="7.00390625" style="0" customWidth="1"/>
    <col min="22" max="22" width="7.421875" style="0" customWidth="1"/>
    <col min="23" max="23" width="6.140625" style="0" customWidth="1"/>
    <col min="24" max="24" width="7.140625" style="0" customWidth="1"/>
    <col min="25" max="25" width="6.57421875" style="0" customWidth="1"/>
    <col min="26" max="28" width="6.8515625" style="0" customWidth="1"/>
    <col min="29" max="29" width="6.421875" style="0" customWidth="1"/>
    <col min="30" max="31" width="6.7109375" style="0" customWidth="1"/>
    <col min="32" max="32" width="7.00390625" style="0" customWidth="1"/>
    <col min="33" max="33" width="11.7109375" style="0" customWidth="1"/>
    <col min="35" max="35" width="11.00390625" style="0" customWidth="1"/>
    <col min="36" max="36" width="13.8515625" style="0" customWidth="1"/>
    <col min="37" max="37" width="13.140625" style="0" customWidth="1"/>
    <col min="38" max="38" width="13.28125" style="0" customWidth="1"/>
    <col min="39" max="39" width="13.00390625" style="0" customWidth="1"/>
    <col min="45" max="45" width="9.8515625" style="0" customWidth="1"/>
    <col min="46" max="46" width="11.7109375" style="0" customWidth="1"/>
    <col min="47" max="47" width="13.28125" style="0" customWidth="1"/>
    <col min="48" max="48" width="7.140625" style="0" customWidth="1"/>
    <col min="49" max="49" width="6.421875" style="0" customWidth="1"/>
    <col min="50" max="50" width="8.57421875" style="0" customWidth="1"/>
    <col min="51" max="51" width="10.00390625" style="0" customWidth="1"/>
    <col min="52" max="52" width="15.140625" style="0" customWidth="1"/>
    <col min="53" max="53" width="10.57421875" style="0" customWidth="1"/>
    <col min="54" max="54" width="13.28125" style="0" customWidth="1"/>
    <col min="55" max="55" width="10.00390625" style="0" customWidth="1"/>
  </cols>
  <sheetData>
    <row r="1" spans="1:46" ht="20.25">
      <c r="A1" s="55" t="s">
        <v>17</v>
      </c>
      <c r="N1" s="56" t="s">
        <v>367</v>
      </c>
      <c r="AG1" s="56" t="s">
        <v>416</v>
      </c>
      <c r="AS1" s="56" t="s">
        <v>121</v>
      </c>
      <c r="AT1" s="56"/>
    </row>
    <row r="2" spans="14:28" ht="15.75">
      <c r="N2" s="56" t="s">
        <v>397</v>
      </c>
      <c r="O2" s="39"/>
      <c r="S2" s="56"/>
      <c r="T2" s="56"/>
      <c r="U2" s="56"/>
      <c r="V2" s="56" t="s">
        <v>378</v>
      </c>
      <c r="W2" s="56"/>
      <c r="X2" s="56" t="s">
        <v>380</v>
      </c>
      <c r="Y2" s="56"/>
      <c r="AB2" s="56" t="s">
        <v>382</v>
      </c>
    </row>
    <row r="3" spans="1:55" ht="15.75">
      <c r="A3" s="155" t="s">
        <v>323</v>
      </c>
      <c r="B3" s="155" t="s">
        <v>356</v>
      </c>
      <c r="C3" s="155" t="s">
        <v>347</v>
      </c>
      <c r="D3" s="155" t="s">
        <v>347</v>
      </c>
      <c r="E3" s="155"/>
      <c r="F3" s="155" t="s">
        <v>357</v>
      </c>
      <c r="G3" s="149"/>
      <c r="H3" s="149"/>
      <c r="I3" s="155"/>
      <c r="J3" s="155"/>
      <c r="K3" s="155" t="s">
        <v>361</v>
      </c>
      <c r="L3" s="149"/>
      <c r="M3" s="149"/>
      <c r="N3" s="110" t="s">
        <v>368</v>
      </c>
      <c r="O3" s="110" t="s">
        <v>364</v>
      </c>
      <c r="P3" s="110" t="s">
        <v>366</v>
      </c>
      <c r="Q3" s="110" t="s">
        <v>369</v>
      </c>
      <c r="R3" s="110" t="s">
        <v>370</v>
      </c>
      <c r="S3" s="110" t="s">
        <v>371</v>
      </c>
      <c r="T3" s="110" t="s">
        <v>145</v>
      </c>
      <c r="U3" s="110" t="s">
        <v>146</v>
      </c>
      <c r="V3" s="108" t="s">
        <v>372</v>
      </c>
      <c r="W3" s="97" t="s">
        <v>373</v>
      </c>
      <c r="X3" s="109" t="s">
        <v>374</v>
      </c>
      <c r="Y3" s="109" t="s">
        <v>375</v>
      </c>
      <c r="Z3" s="109" t="s">
        <v>376</v>
      </c>
      <c r="AA3" s="96" t="s">
        <v>377</v>
      </c>
      <c r="AB3" s="96" t="s">
        <v>383</v>
      </c>
      <c r="AC3" s="96" t="s">
        <v>384</v>
      </c>
      <c r="AD3" s="96" t="s">
        <v>385</v>
      </c>
      <c r="AE3" s="96" t="s">
        <v>386</v>
      </c>
      <c r="AF3" s="96" t="s">
        <v>387</v>
      </c>
      <c r="AG3" s="133" t="s">
        <v>334</v>
      </c>
      <c r="AH3" s="134" t="s">
        <v>417</v>
      </c>
      <c r="AI3" s="134" t="s">
        <v>418</v>
      </c>
      <c r="AJ3" s="134" t="s">
        <v>419</v>
      </c>
      <c r="AK3" s="134" t="s">
        <v>395</v>
      </c>
      <c r="AL3" s="134" t="s">
        <v>359</v>
      </c>
      <c r="AM3" s="136" t="s">
        <v>388</v>
      </c>
      <c r="AS3" s="150" t="s">
        <v>323</v>
      </c>
      <c r="AT3" s="150" t="s">
        <v>137</v>
      </c>
      <c r="AU3" s="150" t="s">
        <v>138</v>
      </c>
      <c r="AV3" s="150" t="s">
        <v>363</v>
      </c>
      <c r="AW3" s="150" t="s">
        <v>136</v>
      </c>
      <c r="AX3" s="151" t="s">
        <v>122</v>
      </c>
      <c r="AY3" s="147"/>
      <c r="AZ3" s="152" t="s">
        <v>130</v>
      </c>
      <c r="BA3" s="153"/>
      <c r="BB3" s="148" t="s">
        <v>129</v>
      </c>
      <c r="BC3" s="149"/>
    </row>
    <row r="4" spans="1:39" ht="12.75">
      <c r="A4" s="156"/>
      <c r="B4" s="157" t="s">
        <v>340</v>
      </c>
      <c r="C4" s="157" t="s">
        <v>330</v>
      </c>
      <c r="D4" s="157" t="s">
        <v>358</v>
      </c>
      <c r="E4" s="157" t="s">
        <v>359</v>
      </c>
      <c r="F4" s="158" t="s">
        <v>360</v>
      </c>
      <c r="G4" s="158" t="s">
        <v>365</v>
      </c>
      <c r="H4" s="159" t="s">
        <v>392</v>
      </c>
      <c r="I4" s="157" t="s">
        <v>363</v>
      </c>
      <c r="J4" s="157" t="s">
        <v>391</v>
      </c>
      <c r="K4" s="157" t="s">
        <v>123</v>
      </c>
      <c r="L4" s="157" t="s">
        <v>124</v>
      </c>
      <c r="M4" s="157" t="s">
        <v>125</v>
      </c>
      <c r="N4" s="111" t="s">
        <v>407</v>
      </c>
      <c r="O4" s="111" t="s">
        <v>398</v>
      </c>
      <c r="P4" s="111" t="s">
        <v>399</v>
      </c>
      <c r="Q4" s="111" t="s">
        <v>396</v>
      </c>
      <c r="R4" s="111" t="s">
        <v>400</v>
      </c>
      <c r="S4" s="111" t="s">
        <v>359</v>
      </c>
      <c r="T4" s="111" t="s">
        <v>26</v>
      </c>
      <c r="U4" s="111" t="s">
        <v>324</v>
      </c>
      <c r="V4" s="112" t="s">
        <v>401</v>
      </c>
      <c r="W4" s="112" t="s">
        <v>379</v>
      </c>
      <c r="X4" s="113" t="s">
        <v>402</v>
      </c>
      <c r="Y4" s="114" t="s">
        <v>381</v>
      </c>
      <c r="Z4" s="113" t="s">
        <v>403</v>
      </c>
      <c r="AA4" s="115" t="s">
        <v>404</v>
      </c>
      <c r="AB4" s="115" t="s">
        <v>388</v>
      </c>
      <c r="AC4" s="115" t="s">
        <v>405</v>
      </c>
      <c r="AD4" s="115" t="s">
        <v>389</v>
      </c>
      <c r="AE4" s="115" t="s">
        <v>390</v>
      </c>
      <c r="AF4" s="115" t="s">
        <v>359</v>
      </c>
      <c r="AG4" s="138" t="s">
        <v>335</v>
      </c>
      <c r="AH4" s="135"/>
      <c r="AI4" s="135"/>
      <c r="AJ4" s="135"/>
      <c r="AK4" s="135"/>
      <c r="AL4" s="135"/>
      <c r="AM4" s="137"/>
    </row>
    <row r="5" spans="1:33" ht="12.75">
      <c r="A5" s="64" t="s">
        <v>393</v>
      </c>
      <c r="B5" s="65">
        <f>SUM(B8:B527)</f>
        <v>95128.83999999998</v>
      </c>
      <c r="C5" s="65">
        <f>SUM(C8:C427)</f>
        <v>11693.789999999999</v>
      </c>
      <c r="D5" s="65">
        <f>SUM(D8:D527)</f>
        <v>59.48</v>
      </c>
      <c r="E5" s="65">
        <f>SUM(E8:E527)</f>
        <v>0</v>
      </c>
      <c r="F5" s="64"/>
      <c r="G5" s="65">
        <f>SUM(G8:G527)</f>
        <v>107379.73999999998</v>
      </c>
      <c r="H5" s="132">
        <f>SUM(B5+C5+D5+E5-G5)</f>
        <v>-497.63000000000466</v>
      </c>
      <c r="I5" s="64"/>
      <c r="J5" s="64"/>
      <c r="K5" s="145" t="s">
        <v>362</v>
      </c>
      <c r="L5" s="145" t="s">
        <v>364</v>
      </c>
      <c r="M5" s="145" t="s">
        <v>366</v>
      </c>
      <c r="N5" s="126">
        <f aca="true" t="shared" si="0" ref="N5:AF5">SUM(N8:N527)</f>
        <v>30706.389999999996</v>
      </c>
      <c r="O5" s="126">
        <f t="shared" si="0"/>
        <v>24668</v>
      </c>
      <c r="P5" s="126">
        <f t="shared" si="0"/>
        <v>7870</v>
      </c>
      <c r="Q5" s="126">
        <f t="shared" si="0"/>
        <v>0</v>
      </c>
      <c r="R5" s="126">
        <f t="shared" si="0"/>
        <v>15271.7</v>
      </c>
      <c r="S5" s="126">
        <f t="shared" si="0"/>
        <v>3104.56</v>
      </c>
      <c r="T5" s="126">
        <f t="shared" si="0"/>
        <v>2698.6800000000003</v>
      </c>
      <c r="U5" s="126">
        <f t="shared" si="0"/>
        <v>10999.79</v>
      </c>
      <c r="V5" s="126">
        <f t="shared" si="0"/>
        <v>287.09</v>
      </c>
      <c r="W5" s="126">
        <f t="shared" si="0"/>
        <v>391.01</v>
      </c>
      <c r="X5" s="126">
        <f t="shared" si="0"/>
        <v>1427.35</v>
      </c>
      <c r="Y5" s="126">
        <f t="shared" si="0"/>
        <v>1082.5400000000002</v>
      </c>
      <c r="Z5" s="126">
        <f t="shared" si="0"/>
        <v>807.9200000000001</v>
      </c>
      <c r="AA5" s="126">
        <f t="shared" si="0"/>
        <v>200</v>
      </c>
      <c r="AB5" s="126">
        <f t="shared" si="0"/>
        <v>492.68</v>
      </c>
      <c r="AC5" s="126">
        <f t="shared" si="0"/>
        <v>3100.96</v>
      </c>
      <c r="AD5" s="126">
        <f t="shared" si="0"/>
        <v>2188.7</v>
      </c>
      <c r="AE5" s="126">
        <f t="shared" si="0"/>
        <v>80.37</v>
      </c>
      <c r="AF5" s="126">
        <f t="shared" si="0"/>
        <v>0</v>
      </c>
      <c r="AG5" s="130" t="s">
        <v>347</v>
      </c>
    </row>
    <row r="6" spans="1:32" ht="12.75">
      <c r="A6" s="5"/>
      <c r="B6" s="19"/>
      <c r="C6" s="19"/>
      <c r="D6" s="19"/>
      <c r="E6" s="19"/>
      <c r="F6" s="11"/>
      <c r="G6" s="11"/>
      <c r="H6" s="63"/>
      <c r="I6" s="19"/>
      <c r="J6" s="19"/>
      <c r="K6" s="19"/>
      <c r="L6" s="19"/>
      <c r="M6" s="19"/>
      <c r="N6" s="127"/>
      <c r="O6" s="127"/>
      <c r="P6" s="127"/>
      <c r="Q6" s="127"/>
      <c r="R6" s="127"/>
      <c r="S6" s="127"/>
      <c r="T6" s="127"/>
      <c r="U6" s="127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34"/>
      <c r="B7" s="13"/>
      <c r="C7" s="13"/>
      <c r="D7" s="14"/>
      <c r="E7" s="49"/>
      <c r="F7" s="49"/>
      <c r="G7" s="32"/>
      <c r="H7" s="49"/>
      <c r="N7" s="128" t="s">
        <v>347</v>
      </c>
      <c r="O7" s="128"/>
      <c r="P7" s="128"/>
      <c r="Q7" s="128"/>
      <c r="R7" s="128"/>
      <c r="S7" s="128"/>
      <c r="T7" s="128"/>
      <c r="U7" s="128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</row>
    <row r="8" spans="1:55" ht="12.75">
      <c r="A8" s="38">
        <v>36739</v>
      </c>
      <c r="B8" s="58"/>
      <c r="C8" s="58">
        <v>0</v>
      </c>
      <c r="D8" s="58"/>
      <c r="E8" s="58">
        <v>0</v>
      </c>
      <c r="F8" s="58"/>
      <c r="G8" s="58">
        <v>0</v>
      </c>
      <c r="H8" s="58" t="s">
        <v>338</v>
      </c>
      <c r="I8" s="119" t="s">
        <v>347</v>
      </c>
      <c r="J8" s="119"/>
      <c r="K8" s="122">
        <v>0</v>
      </c>
      <c r="L8" s="122">
        <v>237.14</v>
      </c>
      <c r="M8" s="170">
        <v>4740.21</v>
      </c>
      <c r="N8" s="129"/>
      <c r="O8" s="129"/>
      <c r="P8" s="129"/>
      <c r="Q8" s="129"/>
      <c r="R8" s="129"/>
      <c r="S8" s="129"/>
      <c r="T8" s="129">
        <f aca="true" t="shared" si="1" ref="T8:T71">IF(I8=" ","",IF(J8="R",SUM(G8),IF(J8&lt;&gt;"R","")))</f>
      </c>
      <c r="U8" s="129">
        <f aca="true" t="shared" si="2" ref="U8:U71">IF(I8=" ","",IF(J8="S",SUM(G8),IF(J8&lt;&gt;"S","")))</f>
      </c>
      <c r="V8" s="61"/>
      <c r="W8" s="61"/>
      <c r="X8" s="61"/>
      <c r="Y8" s="61"/>
      <c r="Z8" s="61"/>
      <c r="AA8" s="61"/>
      <c r="AB8" s="61"/>
      <c r="AC8" s="131"/>
      <c r="AD8" s="61"/>
      <c r="AE8" s="61"/>
      <c r="AF8" s="61"/>
      <c r="AS8" s="154">
        <f aca="true" t="shared" si="3" ref="AS8:AS71">IF(A8="","",IF(A8&lt;&gt;"",A8))</f>
        <v>36739</v>
      </c>
      <c r="AT8" s="146"/>
      <c r="AU8" s="106">
        <f aca="true" t="shared" si="4" ref="AU8:AU71">IF(G8="","",IF(G8&lt;&gt;"",G8))</f>
        <v>0</v>
      </c>
      <c r="AV8" s="106" t="str">
        <f aca="true" t="shared" si="5" ref="AV8:AV71">IF(I8="","",IF(I8&lt;&gt;"",I8))</f>
        <v> </v>
      </c>
      <c r="AX8" s="106">
        <f aca="true" t="shared" si="6" ref="AX8:AX71">IF(K8="","",IF(K8&lt;&gt;"",K8))</f>
        <v>0</v>
      </c>
      <c r="AY8" s="120">
        <v>0</v>
      </c>
      <c r="AZ8" s="106">
        <f aca="true" t="shared" si="7" ref="AZ8:AZ71">IF(L8="","",IF(L8&lt;&gt;"",L8))</f>
        <v>237.14</v>
      </c>
      <c r="BA8" s="122">
        <v>237.14</v>
      </c>
      <c r="BB8" s="106">
        <f aca="true" t="shared" si="8" ref="BB8:BB71">IF(M8="","",IF(M8&lt;&gt;"",M8))</f>
        <v>4740.21</v>
      </c>
      <c r="BC8" s="106">
        <v>4740.21</v>
      </c>
    </row>
    <row r="9" spans="1:55" ht="12.75">
      <c r="A9" s="38" t="s">
        <v>348</v>
      </c>
      <c r="B9" s="58"/>
      <c r="C9" s="58"/>
      <c r="D9" s="58"/>
      <c r="E9" s="58"/>
      <c r="F9" s="58" t="s">
        <v>18</v>
      </c>
      <c r="G9" s="58">
        <v>133.33</v>
      </c>
      <c r="H9" s="58" t="s">
        <v>420</v>
      </c>
      <c r="I9" s="119" t="s">
        <v>366</v>
      </c>
      <c r="J9" s="123" t="s">
        <v>362</v>
      </c>
      <c r="K9" s="120">
        <f aca="true" t="shared" si="9" ref="K9:K44">IF(I9=" ","",IF(I9="A",SUM(K8+B9+E9+C9+D9-G9),IF(I9&lt;&gt;"A",SUM(K8))))</f>
        <v>0</v>
      </c>
      <c r="L9" s="142">
        <f aca="true" t="shared" si="10" ref="L9:L40">IF(I9="","",IF(I9="B",SUM(L8+B9+C9+D9+E9-G9),IF(I9&lt;&gt;"B",SUM(L8))))</f>
        <v>237.14</v>
      </c>
      <c r="M9" s="120">
        <f aca="true" t="shared" si="11" ref="M9:M49">IF(I9=" ","",IF(I9="C",SUM(M8+B9+D9+E9+C9-G9),IF(I9&lt;&gt;"C",SUM(M8))))</f>
        <v>4606.88</v>
      </c>
      <c r="N9" s="129">
        <f aca="true" t="shared" si="12" ref="N9:N48">IF(I9=" ","",IF(J9="A",SUM(G9),IF(J9&lt;&gt;"A","")))</f>
        <v>133.33</v>
      </c>
      <c r="O9" s="129">
        <f aca="true" t="shared" si="13" ref="O9:O48">IF(I9=" ","",IF(J9="B",SUM(G9),IF(J9&lt;&gt;"B","")))</f>
      </c>
      <c r="P9" s="129">
        <f aca="true" t="shared" si="14" ref="P9:P48">IF(I9=" ","",IF(J9="C",SUM(G9),IF(J9&lt;&gt;"C","")))</f>
      </c>
      <c r="Q9" s="129">
        <f aca="true" t="shared" si="15" ref="Q9:Q48">IF(I9=" ","",IF(J9="D",SUM(G9),IF(J9&lt;&gt;"D","")))</f>
      </c>
      <c r="R9" s="129">
        <f aca="true" t="shared" si="16" ref="R9:R48">IF(I9=" ","",IF(J9="E",SUM(G9),IF(J9&lt;&gt;"E","")))</f>
      </c>
      <c r="S9" s="129">
        <f aca="true" t="shared" si="17" ref="S9:S48">IF(I9=" ","",IF(J9="F",SUM(G9),IF(J9&lt;&gt;"F","")))</f>
      </c>
      <c r="T9" s="129">
        <f t="shared" si="1"/>
      </c>
      <c r="U9" s="129">
        <f t="shared" si="2"/>
      </c>
      <c r="V9" s="61">
        <f aca="true" t="shared" si="18" ref="V9:V48">IF(I9=" ","",IF(J9="G",SUM(G9),IF(J9&lt;&gt;"G","")))</f>
      </c>
      <c r="W9" s="61">
        <f aca="true" t="shared" si="19" ref="W9:W48">IF(I9=" ","",IF(J9="H",SUM(G9),IF(J9&lt;&gt;"H","")))</f>
      </c>
      <c r="X9" s="61">
        <f aca="true" t="shared" si="20" ref="X9:X48">IF(I9=" ","",IF(J9="I",SUM(G9),IF(J9&lt;&gt;"I","")))</f>
      </c>
      <c r="Y9" s="61">
        <f aca="true" t="shared" si="21" ref="Y9:Y48">IF(I9=" ","",IF(J9="J",SUM(G9),IF(J9&lt;&gt;"J","")))</f>
      </c>
      <c r="Z9" s="61">
        <f aca="true" t="shared" si="22" ref="Z9:Z48">IF(I9=" ","",IF(J9="K",SUM(G9),IF(J9&lt;&gt;"K","")))</f>
      </c>
      <c r="AA9" s="61">
        <f aca="true" t="shared" si="23" ref="AA9:AA48">IF(I9=" ","",IF(J9="L",SUM(G9),IF(J9&lt;&gt;"L","")))</f>
      </c>
      <c r="AB9" s="61">
        <f aca="true" t="shared" si="24" ref="AB9:AB48">IF(I9=" ","",IF(J9="M",SUM(G9),IF(J9&lt;&gt;"M","")))</f>
      </c>
      <c r="AC9" s="61">
        <f aca="true" t="shared" si="25" ref="AC9:AC48">IF(I9=" ","",IF(J9="N",SUM(G9),IF(J9&lt;&gt;"N","")))</f>
      </c>
      <c r="AD9" s="61">
        <f aca="true" t="shared" si="26" ref="AD9:AD48">IF(I9=" ","",IF(J9="O",SUM(G9),IF(J9&lt;&gt;"O","")))</f>
      </c>
      <c r="AE9" s="61">
        <f aca="true" t="shared" si="27" ref="AE9:AE48">IF(I9=" ","",IF(J9="P",SUM(G9),IF(J9&lt;&gt;"P","")))</f>
      </c>
      <c r="AF9" s="61">
        <f aca="true" t="shared" si="28" ref="AF9:AF48">IF(I9=" ","",IF(J9="Q",SUM(G9),IF(J9&lt;&gt;"Q","")))</f>
      </c>
      <c r="AS9" s="154" t="str">
        <f t="shared" si="3"/>
        <v>Monthly</v>
      </c>
      <c r="AT9" s="120">
        <f aca="true" t="shared" si="29" ref="AT9:AT72">IF(SUM(B9+C9+D9+E9)=0,"",IF(SUM(B9+C9+D9+E9)&gt;0,SUM(B9+C9+D9+E9)))</f>
      </c>
      <c r="AU9" s="106">
        <f t="shared" si="4"/>
        <v>133.33</v>
      </c>
      <c r="AV9" s="106" t="str">
        <f t="shared" si="5"/>
        <v>C</v>
      </c>
      <c r="AW9" t="s">
        <v>128</v>
      </c>
      <c r="AX9" s="106">
        <f t="shared" si="6"/>
        <v>0</v>
      </c>
      <c r="AY9" s="120">
        <f aca="true" t="shared" si="30" ref="AY9:AY40">IF(I9&lt;&gt;"A",SUM(AY8),IF(AW9="Y",SUM(B9+C9+D9+E9+AY8-G9),IF(AW9&lt;&gt;"Y",SUM(AY8))))</f>
        <v>0</v>
      </c>
      <c r="AZ9" s="106">
        <f t="shared" si="7"/>
        <v>237.14</v>
      </c>
      <c r="BA9" s="120">
        <f aca="true" t="shared" si="31" ref="BA9:BA72">IF(I9&lt;&gt;"B",SUM(BA8),IF(AW9="Y",SUM(B9+C9+D9+E9+BA8-G9),IF(AW9&lt;&gt;"Y",SUM(BA8))))</f>
        <v>237.14</v>
      </c>
      <c r="BB9" s="106">
        <f t="shared" si="8"/>
        <v>4606.88</v>
      </c>
      <c r="BC9" s="120">
        <f aca="true" t="shared" si="32" ref="BC9:BC72">IF(I9&lt;&gt;"C",SUM(BC8),IF(AW9="Y",SUM(B9+C9+D9+E9+BC8-G9),IF(AW9&lt;&gt;"Y",SUM(BC8))))</f>
        <v>4606.88</v>
      </c>
    </row>
    <row r="10" spans="1:55" ht="12.75">
      <c r="A10" s="38" t="s">
        <v>348</v>
      </c>
      <c r="B10" s="58"/>
      <c r="C10" s="58"/>
      <c r="D10" s="58"/>
      <c r="E10" s="58"/>
      <c r="F10" s="58" t="s">
        <v>18</v>
      </c>
      <c r="G10" s="58">
        <v>10</v>
      </c>
      <c r="H10" s="58" t="s">
        <v>421</v>
      </c>
      <c r="I10" s="119" t="s">
        <v>366</v>
      </c>
      <c r="J10" s="119" t="s">
        <v>362</v>
      </c>
      <c r="K10" s="120">
        <f t="shared" si="9"/>
        <v>0</v>
      </c>
      <c r="L10" s="142">
        <f t="shared" si="10"/>
        <v>237.14</v>
      </c>
      <c r="M10" s="120">
        <f t="shared" si="11"/>
        <v>4596.88</v>
      </c>
      <c r="N10" s="129">
        <f t="shared" si="12"/>
        <v>10</v>
      </c>
      <c r="O10" s="129">
        <f t="shared" si="13"/>
      </c>
      <c r="P10" s="129">
        <f t="shared" si="14"/>
      </c>
      <c r="Q10" s="129">
        <f t="shared" si="15"/>
      </c>
      <c r="R10" s="129">
        <f t="shared" si="16"/>
      </c>
      <c r="S10" s="129">
        <f t="shared" si="17"/>
      </c>
      <c r="T10" s="129">
        <f t="shared" si="1"/>
      </c>
      <c r="U10" s="129">
        <f t="shared" si="2"/>
      </c>
      <c r="V10" s="61">
        <f t="shared" si="18"/>
      </c>
      <c r="W10" s="61">
        <f t="shared" si="19"/>
      </c>
      <c r="X10" s="61">
        <f t="shared" si="20"/>
      </c>
      <c r="Y10" s="61">
        <f t="shared" si="21"/>
      </c>
      <c r="Z10" s="61">
        <f t="shared" si="22"/>
      </c>
      <c r="AA10" s="61">
        <f t="shared" si="23"/>
      </c>
      <c r="AB10" s="61">
        <f t="shared" si="24"/>
      </c>
      <c r="AC10" s="61">
        <f t="shared" si="25"/>
      </c>
      <c r="AD10" s="61">
        <f t="shared" si="26"/>
      </c>
      <c r="AE10" s="61">
        <f t="shared" si="27"/>
      </c>
      <c r="AF10" s="61">
        <f t="shared" si="28"/>
      </c>
      <c r="AG10" s="62"/>
      <c r="AS10" s="154" t="str">
        <f t="shared" si="3"/>
        <v>Monthly</v>
      </c>
      <c r="AT10" s="120">
        <f t="shared" si="29"/>
      </c>
      <c r="AU10" s="106">
        <f t="shared" si="4"/>
        <v>10</v>
      </c>
      <c r="AV10" s="106" t="str">
        <f t="shared" si="5"/>
        <v>C</v>
      </c>
      <c r="AW10" t="s">
        <v>128</v>
      </c>
      <c r="AX10" s="106">
        <f t="shared" si="6"/>
        <v>0</v>
      </c>
      <c r="AY10" s="120">
        <f t="shared" si="30"/>
        <v>0</v>
      </c>
      <c r="AZ10" s="106">
        <f t="shared" si="7"/>
        <v>237.14</v>
      </c>
      <c r="BA10" s="120">
        <f t="shared" si="31"/>
        <v>237.14</v>
      </c>
      <c r="BB10" s="106">
        <f t="shared" si="8"/>
        <v>4596.88</v>
      </c>
      <c r="BC10" s="120">
        <f t="shared" si="32"/>
        <v>4596.88</v>
      </c>
    </row>
    <row r="11" spans="1:55" ht="12.75">
      <c r="A11" s="38" t="s">
        <v>348</v>
      </c>
      <c r="B11" s="58"/>
      <c r="C11" s="58"/>
      <c r="D11" s="58"/>
      <c r="E11" s="58"/>
      <c r="F11" s="58" t="s">
        <v>18</v>
      </c>
      <c r="G11" s="58">
        <v>50</v>
      </c>
      <c r="H11" s="58" t="s">
        <v>11</v>
      </c>
      <c r="I11" s="119" t="s">
        <v>366</v>
      </c>
      <c r="J11" s="119" t="s">
        <v>362</v>
      </c>
      <c r="K11" s="120">
        <f t="shared" si="9"/>
        <v>0</v>
      </c>
      <c r="L11" s="142">
        <f t="shared" si="10"/>
        <v>237.14</v>
      </c>
      <c r="M11" s="120">
        <f t="shared" si="11"/>
        <v>4546.88</v>
      </c>
      <c r="N11" s="129">
        <f t="shared" si="12"/>
        <v>50</v>
      </c>
      <c r="O11" s="129">
        <f t="shared" si="13"/>
      </c>
      <c r="P11" s="129">
        <f t="shared" si="14"/>
      </c>
      <c r="Q11" s="129">
        <f t="shared" si="15"/>
      </c>
      <c r="R11" s="129">
        <f t="shared" si="16"/>
      </c>
      <c r="S11" s="129">
        <f t="shared" si="17"/>
      </c>
      <c r="T11" s="129">
        <f t="shared" si="1"/>
      </c>
      <c r="U11" s="129">
        <f t="shared" si="2"/>
      </c>
      <c r="V11" s="61">
        <f t="shared" si="18"/>
      </c>
      <c r="W11" s="61">
        <f t="shared" si="19"/>
      </c>
      <c r="X11" s="61">
        <f t="shared" si="20"/>
      </c>
      <c r="Y11" s="61">
        <f t="shared" si="21"/>
      </c>
      <c r="Z11" s="61">
        <f t="shared" si="22"/>
      </c>
      <c r="AA11" s="61">
        <f t="shared" si="23"/>
      </c>
      <c r="AB11" s="61">
        <f t="shared" si="24"/>
      </c>
      <c r="AC11" s="61">
        <f t="shared" si="25"/>
      </c>
      <c r="AD11" s="61">
        <f t="shared" si="26"/>
      </c>
      <c r="AE11" s="61">
        <f t="shared" si="27"/>
      </c>
      <c r="AF11" s="61">
        <f t="shared" si="28"/>
      </c>
      <c r="AS11" s="154" t="str">
        <f t="shared" si="3"/>
        <v>Monthly</v>
      </c>
      <c r="AT11" s="120">
        <f t="shared" si="29"/>
      </c>
      <c r="AU11" s="106">
        <f t="shared" si="4"/>
        <v>50</v>
      </c>
      <c r="AV11" s="106" t="str">
        <f t="shared" si="5"/>
        <v>C</v>
      </c>
      <c r="AW11" t="s">
        <v>128</v>
      </c>
      <c r="AX11" s="106">
        <f t="shared" si="6"/>
        <v>0</v>
      </c>
      <c r="AY11" s="120">
        <f t="shared" si="30"/>
        <v>0</v>
      </c>
      <c r="AZ11" s="106">
        <f t="shared" si="7"/>
        <v>237.14</v>
      </c>
      <c r="BA11" s="120">
        <f t="shared" si="31"/>
        <v>237.14</v>
      </c>
      <c r="BB11" s="106">
        <f t="shared" si="8"/>
        <v>4546.88</v>
      </c>
      <c r="BC11" s="120">
        <f t="shared" si="32"/>
        <v>4546.88</v>
      </c>
    </row>
    <row r="12" spans="1:55" ht="12.75">
      <c r="A12" s="38" t="s">
        <v>348</v>
      </c>
      <c r="B12" s="58"/>
      <c r="C12" s="58"/>
      <c r="D12" s="58"/>
      <c r="E12" s="58"/>
      <c r="F12" s="58" t="s">
        <v>19</v>
      </c>
      <c r="G12" s="58">
        <v>1500</v>
      </c>
      <c r="H12" s="58" t="s">
        <v>12</v>
      </c>
      <c r="I12" s="119" t="s">
        <v>366</v>
      </c>
      <c r="J12" s="119" t="s">
        <v>362</v>
      </c>
      <c r="K12" s="120">
        <f t="shared" si="9"/>
        <v>0</v>
      </c>
      <c r="L12" s="142">
        <f t="shared" si="10"/>
        <v>237.14</v>
      </c>
      <c r="M12" s="120">
        <f t="shared" si="11"/>
        <v>3046.88</v>
      </c>
      <c r="N12" s="129">
        <f t="shared" si="12"/>
        <v>1500</v>
      </c>
      <c r="O12" s="129">
        <f t="shared" si="13"/>
      </c>
      <c r="P12" s="129">
        <f t="shared" si="14"/>
      </c>
      <c r="Q12" s="129">
        <f t="shared" si="15"/>
      </c>
      <c r="R12" s="129">
        <f t="shared" si="16"/>
      </c>
      <c r="S12" s="129">
        <f t="shared" si="17"/>
      </c>
      <c r="T12" s="129">
        <f t="shared" si="1"/>
      </c>
      <c r="U12" s="129">
        <f t="shared" si="2"/>
      </c>
      <c r="V12" s="61">
        <f t="shared" si="18"/>
      </c>
      <c r="W12" s="61">
        <f t="shared" si="19"/>
      </c>
      <c r="X12" s="61">
        <f t="shared" si="20"/>
      </c>
      <c r="Y12" s="61">
        <f t="shared" si="21"/>
      </c>
      <c r="Z12" s="61">
        <f t="shared" si="22"/>
      </c>
      <c r="AA12" s="61">
        <f t="shared" si="23"/>
      </c>
      <c r="AB12" s="61">
        <f t="shared" si="24"/>
      </c>
      <c r="AC12" s="61">
        <f t="shared" si="25"/>
      </c>
      <c r="AD12" s="61">
        <f t="shared" si="26"/>
      </c>
      <c r="AE12" s="61">
        <f t="shared" si="27"/>
      </c>
      <c r="AF12" s="61">
        <f t="shared" si="28"/>
      </c>
      <c r="AS12" s="154" t="str">
        <f t="shared" si="3"/>
        <v>Monthly</v>
      </c>
      <c r="AT12" s="120">
        <f t="shared" si="29"/>
      </c>
      <c r="AU12" s="106">
        <f t="shared" si="4"/>
        <v>1500</v>
      </c>
      <c r="AV12" s="106" t="str">
        <f t="shared" si="5"/>
        <v>C</v>
      </c>
      <c r="AW12" t="s">
        <v>128</v>
      </c>
      <c r="AX12" s="106">
        <f t="shared" si="6"/>
        <v>0</v>
      </c>
      <c r="AY12" s="120">
        <f t="shared" si="30"/>
        <v>0</v>
      </c>
      <c r="AZ12" s="106">
        <f t="shared" si="7"/>
        <v>237.14</v>
      </c>
      <c r="BA12" s="120">
        <f t="shared" si="31"/>
        <v>237.14</v>
      </c>
      <c r="BB12" s="106">
        <f t="shared" si="8"/>
        <v>3046.88</v>
      </c>
      <c r="BC12" s="120">
        <f t="shared" si="32"/>
        <v>3046.88</v>
      </c>
    </row>
    <row r="13" spans="1:55" ht="12.75">
      <c r="A13" s="38">
        <v>36770</v>
      </c>
      <c r="B13" s="58"/>
      <c r="C13" s="58"/>
      <c r="D13" s="58"/>
      <c r="E13" s="58"/>
      <c r="F13" s="58" t="s">
        <v>20</v>
      </c>
      <c r="G13" s="58">
        <v>5.85</v>
      </c>
      <c r="H13" s="58" t="s">
        <v>21</v>
      </c>
      <c r="I13" s="119" t="s">
        <v>364</v>
      </c>
      <c r="J13" s="119" t="s">
        <v>386</v>
      </c>
      <c r="K13" s="120">
        <f t="shared" si="9"/>
        <v>0</v>
      </c>
      <c r="L13" s="142">
        <f t="shared" si="10"/>
        <v>231.29</v>
      </c>
      <c r="M13" s="120">
        <f t="shared" si="11"/>
        <v>3046.88</v>
      </c>
      <c r="N13" s="129">
        <f t="shared" si="12"/>
      </c>
      <c r="O13" s="129">
        <f t="shared" si="13"/>
      </c>
      <c r="P13" s="129">
        <f t="shared" si="14"/>
      </c>
      <c r="Q13" s="129">
        <f t="shared" si="15"/>
      </c>
      <c r="R13" s="129">
        <f t="shared" si="16"/>
      </c>
      <c r="S13" s="129">
        <f t="shared" si="17"/>
      </c>
      <c r="T13" s="129">
        <f t="shared" si="1"/>
      </c>
      <c r="U13" s="129">
        <f t="shared" si="2"/>
      </c>
      <c r="V13" s="61">
        <f t="shared" si="18"/>
      </c>
      <c r="W13" s="61">
        <f t="shared" si="19"/>
      </c>
      <c r="X13" s="61">
        <f t="shared" si="20"/>
      </c>
      <c r="Y13" s="61">
        <f t="shared" si="21"/>
      </c>
      <c r="Z13" s="61">
        <f t="shared" si="22"/>
      </c>
      <c r="AA13" s="61">
        <f t="shared" si="23"/>
      </c>
      <c r="AB13" s="61">
        <f t="shared" si="24"/>
      </c>
      <c r="AC13" s="61">
        <f t="shared" si="25"/>
      </c>
      <c r="AD13" s="61">
        <f t="shared" si="26"/>
      </c>
      <c r="AE13" s="61">
        <f t="shared" si="27"/>
        <v>5.85</v>
      </c>
      <c r="AF13" s="61">
        <f t="shared" si="28"/>
      </c>
      <c r="AS13" s="154">
        <f t="shared" si="3"/>
        <v>36770</v>
      </c>
      <c r="AT13" s="120">
        <f t="shared" si="29"/>
      </c>
      <c r="AU13" s="106">
        <f t="shared" si="4"/>
        <v>5.85</v>
      </c>
      <c r="AV13" s="106" t="str">
        <f t="shared" si="5"/>
        <v>B</v>
      </c>
      <c r="AW13" t="s">
        <v>128</v>
      </c>
      <c r="AX13" s="106">
        <f t="shared" si="6"/>
        <v>0</v>
      </c>
      <c r="AY13" s="120">
        <f t="shared" si="30"/>
        <v>0</v>
      </c>
      <c r="AZ13" s="106">
        <f t="shared" si="7"/>
        <v>231.29</v>
      </c>
      <c r="BA13" s="120">
        <f t="shared" si="31"/>
        <v>231.29</v>
      </c>
      <c r="BB13" s="106">
        <f t="shared" si="8"/>
        <v>3046.88</v>
      </c>
      <c r="BC13" s="120">
        <f t="shared" si="32"/>
        <v>3046.88</v>
      </c>
    </row>
    <row r="14" spans="1:55" ht="12.75">
      <c r="A14" s="38">
        <v>36770</v>
      </c>
      <c r="B14" s="58">
        <v>271.13</v>
      </c>
      <c r="C14" s="58"/>
      <c r="D14" s="58"/>
      <c r="E14" s="58"/>
      <c r="F14" s="58"/>
      <c r="G14" s="58"/>
      <c r="H14" s="121" t="s">
        <v>340</v>
      </c>
      <c r="I14" s="119" t="s">
        <v>366</v>
      </c>
      <c r="J14" s="119" t="s">
        <v>347</v>
      </c>
      <c r="K14" s="120">
        <f t="shared" si="9"/>
        <v>0</v>
      </c>
      <c r="L14" s="142">
        <f t="shared" si="10"/>
        <v>231.29</v>
      </c>
      <c r="M14" s="120">
        <f t="shared" si="11"/>
        <v>3318.01</v>
      </c>
      <c r="N14" s="129">
        <f t="shared" si="12"/>
      </c>
      <c r="O14" s="129">
        <f t="shared" si="13"/>
      </c>
      <c r="P14" s="129">
        <f t="shared" si="14"/>
      </c>
      <c r="Q14" s="129">
        <f t="shared" si="15"/>
      </c>
      <c r="R14" s="129">
        <f t="shared" si="16"/>
      </c>
      <c r="S14" s="129">
        <f t="shared" si="17"/>
      </c>
      <c r="T14" s="129">
        <f t="shared" si="1"/>
      </c>
      <c r="U14" s="129">
        <f t="shared" si="2"/>
      </c>
      <c r="V14" s="61">
        <f t="shared" si="18"/>
      </c>
      <c r="W14" s="61">
        <f t="shared" si="19"/>
      </c>
      <c r="X14" s="61">
        <f t="shared" si="20"/>
      </c>
      <c r="Y14" s="61">
        <f t="shared" si="21"/>
      </c>
      <c r="Z14" s="61">
        <f t="shared" si="22"/>
      </c>
      <c r="AA14" s="61">
        <f t="shared" si="23"/>
      </c>
      <c r="AB14" s="61">
        <f t="shared" si="24"/>
      </c>
      <c r="AC14" s="61">
        <f t="shared" si="25"/>
      </c>
      <c r="AD14" s="61">
        <f t="shared" si="26"/>
      </c>
      <c r="AE14" s="61">
        <f t="shared" si="27"/>
      </c>
      <c r="AF14" s="61">
        <f t="shared" si="28"/>
      </c>
      <c r="AS14" s="154">
        <f t="shared" si="3"/>
        <v>36770</v>
      </c>
      <c r="AT14" s="120">
        <f t="shared" si="29"/>
        <v>271.13</v>
      </c>
      <c r="AU14" s="106">
        <f t="shared" si="4"/>
      </c>
      <c r="AV14" s="106" t="str">
        <f t="shared" si="5"/>
        <v>C</v>
      </c>
      <c r="AW14" t="s">
        <v>128</v>
      </c>
      <c r="AX14" s="106">
        <f t="shared" si="6"/>
        <v>0</v>
      </c>
      <c r="AY14" s="120">
        <f t="shared" si="30"/>
        <v>0</v>
      </c>
      <c r="AZ14" s="106">
        <f t="shared" si="7"/>
        <v>231.29</v>
      </c>
      <c r="BA14" s="120">
        <f t="shared" si="31"/>
        <v>231.29</v>
      </c>
      <c r="BB14" s="106">
        <f t="shared" si="8"/>
        <v>3318.01</v>
      </c>
      <c r="BC14" s="120">
        <f t="shared" si="32"/>
        <v>3318.01</v>
      </c>
    </row>
    <row r="15" spans="1:55" ht="12.75">
      <c r="A15" s="38">
        <v>36770</v>
      </c>
      <c r="B15" s="58"/>
      <c r="C15" s="58"/>
      <c r="D15" s="58">
        <v>0.07</v>
      </c>
      <c r="E15" s="58"/>
      <c r="F15" s="58" t="s">
        <v>347</v>
      </c>
      <c r="G15" s="58"/>
      <c r="H15" s="58" t="s">
        <v>358</v>
      </c>
      <c r="I15" s="119" t="s">
        <v>366</v>
      </c>
      <c r="J15" s="119" t="s">
        <v>347</v>
      </c>
      <c r="K15" s="120">
        <f t="shared" si="9"/>
        <v>0</v>
      </c>
      <c r="L15" s="142">
        <f t="shared" si="10"/>
        <v>231.29</v>
      </c>
      <c r="M15" s="120">
        <f t="shared" si="11"/>
        <v>3318.0800000000004</v>
      </c>
      <c r="N15" s="129">
        <f t="shared" si="12"/>
      </c>
      <c r="O15" s="129">
        <f t="shared" si="13"/>
      </c>
      <c r="P15" s="129">
        <f t="shared" si="14"/>
      </c>
      <c r="Q15" s="129">
        <f t="shared" si="15"/>
      </c>
      <c r="R15" s="129">
        <f t="shared" si="16"/>
      </c>
      <c r="S15" s="129">
        <f t="shared" si="17"/>
      </c>
      <c r="T15" s="129">
        <f t="shared" si="1"/>
      </c>
      <c r="U15" s="129">
        <f t="shared" si="2"/>
      </c>
      <c r="V15" s="61">
        <f t="shared" si="18"/>
      </c>
      <c r="W15" s="61">
        <f t="shared" si="19"/>
      </c>
      <c r="X15" s="61">
        <f t="shared" si="20"/>
      </c>
      <c r="Y15" s="61">
        <f t="shared" si="21"/>
      </c>
      <c r="Z15" s="61">
        <f t="shared" si="22"/>
      </c>
      <c r="AA15" s="61">
        <f t="shared" si="23"/>
      </c>
      <c r="AB15" s="61">
        <f t="shared" si="24"/>
      </c>
      <c r="AC15" s="61">
        <f t="shared" si="25"/>
      </c>
      <c r="AD15" s="61">
        <f t="shared" si="26"/>
      </c>
      <c r="AE15" s="61">
        <f t="shared" si="27"/>
      </c>
      <c r="AF15" s="61">
        <f t="shared" si="28"/>
      </c>
      <c r="AG15" s="22"/>
      <c r="AH15" s="22"/>
      <c r="AS15" s="154">
        <f t="shared" si="3"/>
        <v>36770</v>
      </c>
      <c r="AT15" s="120">
        <f t="shared" si="29"/>
        <v>0.07</v>
      </c>
      <c r="AU15" s="106">
        <f t="shared" si="4"/>
      </c>
      <c r="AV15" s="106" t="str">
        <f t="shared" si="5"/>
        <v>C</v>
      </c>
      <c r="AW15" t="s">
        <v>128</v>
      </c>
      <c r="AX15" s="106">
        <f t="shared" si="6"/>
        <v>0</v>
      </c>
      <c r="AY15" s="120">
        <f t="shared" si="30"/>
        <v>0</v>
      </c>
      <c r="AZ15" s="106">
        <f t="shared" si="7"/>
        <v>231.29</v>
      </c>
      <c r="BA15" s="120">
        <f t="shared" si="31"/>
        <v>231.29</v>
      </c>
      <c r="BB15" s="106">
        <f t="shared" si="8"/>
        <v>3318.0800000000004</v>
      </c>
      <c r="BC15" s="120">
        <f t="shared" si="32"/>
        <v>3318.0800000000004</v>
      </c>
    </row>
    <row r="16" spans="1:55" ht="12.75">
      <c r="A16" s="38">
        <v>36771</v>
      </c>
      <c r="B16" s="58"/>
      <c r="C16" s="58">
        <v>225</v>
      </c>
      <c r="D16" s="58"/>
      <c r="E16" s="58"/>
      <c r="F16" s="58" t="s">
        <v>347</v>
      </c>
      <c r="G16" s="58"/>
      <c r="H16" s="58" t="s">
        <v>347</v>
      </c>
      <c r="I16" s="119" t="s">
        <v>364</v>
      </c>
      <c r="J16" s="119" t="s">
        <v>347</v>
      </c>
      <c r="K16" s="120">
        <f t="shared" si="9"/>
        <v>0</v>
      </c>
      <c r="L16" s="142">
        <f t="shared" si="10"/>
        <v>456.28999999999996</v>
      </c>
      <c r="M16" s="120">
        <f t="shared" si="11"/>
        <v>3318.0800000000004</v>
      </c>
      <c r="N16" s="129">
        <f t="shared" si="12"/>
      </c>
      <c r="O16" s="129">
        <f t="shared" si="13"/>
      </c>
      <c r="P16" s="129">
        <f t="shared" si="14"/>
      </c>
      <c r="Q16" s="129">
        <f t="shared" si="15"/>
      </c>
      <c r="R16" s="129">
        <f t="shared" si="16"/>
      </c>
      <c r="S16" s="129">
        <f t="shared" si="17"/>
      </c>
      <c r="T16" s="129">
        <f t="shared" si="1"/>
      </c>
      <c r="U16" s="129">
        <f t="shared" si="2"/>
      </c>
      <c r="V16" s="61">
        <f t="shared" si="18"/>
      </c>
      <c r="W16" s="61">
        <f t="shared" si="19"/>
      </c>
      <c r="X16" s="61">
        <f t="shared" si="20"/>
      </c>
      <c r="Y16" s="61">
        <f t="shared" si="21"/>
      </c>
      <c r="Z16" s="61">
        <f t="shared" si="22"/>
      </c>
      <c r="AA16" s="61">
        <f t="shared" si="23"/>
      </c>
      <c r="AB16" s="61">
        <f t="shared" si="24"/>
      </c>
      <c r="AC16" s="61">
        <f t="shared" si="25"/>
      </c>
      <c r="AD16" s="61">
        <f t="shared" si="26"/>
      </c>
      <c r="AE16" s="61">
        <f t="shared" si="27"/>
      </c>
      <c r="AF16" s="61">
        <f t="shared" si="28"/>
      </c>
      <c r="AS16" s="154">
        <f t="shared" si="3"/>
        <v>36771</v>
      </c>
      <c r="AT16" s="120">
        <f t="shared" si="29"/>
        <v>225</v>
      </c>
      <c r="AU16" s="106">
        <f t="shared" si="4"/>
      </c>
      <c r="AV16" s="106" t="str">
        <f t="shared" si="5"/>
        <v>B</v>
      </c>
      <c r="AW16" t="s">
        <v>128</v>
      </c>
      <c r="AX16" s="106">
        <f t="shared" si="6"/>
        <v>0</v>
      </c>
      <c r="AY16" s="120">
        <f t="shared" si="30"/>
        <v>0</v>
      </c>
      <c r="AZ16" s="106">
        <f t="shared" si="7"/>
        <v>456.28999999999996</v>
      </c>
      <c r="BA16" s="120">
        <f t="shared" si="31"/>
        <v>456.28999999999996</v>
      </c>
      <c r="BB16" s="106">
        <f t="shared" si="8"/>
        <v>3318.0800000000004</v>
      </c>
      <c r="BC16" s="120">
        <f t="shared" si="32"/>
        <v>3318.0800000000004</v>
      </c>
    </row>
    <row r="17" spans="1:55" ht="12.75">
      <c r="A17" s="38">
        <v>36771</v>
      </c>
      <c r="B17" s="58">
        <v>3570.68</v>
      </c>
      <c r="C17" s="58"/>
      <c r="D17" s="58"/>
      <c r="E17" s="58">
        <v>0</v>
      </c>
      <c r="F17" s="58"/>
      <c r="G17" s="58"/>
      <c r="H17" s="58" t="s">
        <v>340</v>
      </c>
      <c r="I17" s="119" t="s">
        <v>366</v>
      </c>
      <c r="J17" s="119"/>
      <c r="K17" s="120">
        <f t="shared" si="9"/>
        <v>0</v>
      </c>
      <c r="L17" s="142">
        <f t="shared" si="10"/>
        <v>456.28999999999996</v>
      </c>
      <c r="M17" s="120">
        <f t="shared" si="11"/>
        <v>6888.76</v>
      </c>
      <c r="N17" s="129">
        <f t="shared" si="12"/>
      </c>
      <c r="O17" s="129">
        <f t="shared" si="13"/>
      </c>
      <c r="P17" s="129">
        <f t="shared" si="14"/>
      </c>
      <c r="Q17" s="129">
        <f t="shared" si="15"/>
      </c>
      <c r="R17" s="129">
        <f t="shared" si="16"/>
      </c>
      <c r="S17" s="129">
        <f t="shared" si="17"/>
      </c>
      <c r="T17" s="129">
        <f t="shared" si="1"/>
      </c>
      <c r="U17" s="129">
        <f t="shared" si="2"/>
      </c>
      <c r="V17" s="61">
        <f t="shared" si="18"/>
      </c>
      <c r="W17" s="61">
        <f t="shared" si="19"/>
      </c>
      <c r="X17" s="61">
        <f t="shared" si="20"/>
      </c>
      <c r="Y17" s="61">
        <f t="shared" si="21"/>
      </c>
      <c r="Z17" s="61">
        <f t="shared" si="22"/>
      </c>
      <c r="AA17" s="61">
        <f t="shared" si="23"/>
      </c>
      <c r="AB17" s="61">
        <f t="shared" si="24"/>
      </c>
      <c r="AC17" s="61">
        <f t="shared" si="25"/>
      </c>
      <c r="AD17" s="61">
        <f t="shared" si="26"/>
      </c>
      <c r="AE17" s="61">
        <f t="shared" si="27"/>
      </c>
      <c r="AF17" s="61">
        <f t="shared" si="28"/>
      </c>
      <c r="AS17" s="154">
        <f t="shared" si="3"/>
        <v>36771</v>
      </c>
      <c r="AT17" s="120">
        <f t="shared" si="29"/>
        <v>3570.68</v>
      </c>
      <c r="AU17" s="106">
        <f t="shared" si="4"/>
      </c>
      <c r="AV17" s="106" t="str">
        <f t="shared" si="5"/>
        <v>C</v>
      </c>
      <c r="AW17" t="s">
        <v>128</v>
      </c>
      <c r="AX17" s="106">
        <f t="shared" si="6"/>
        <v>0</v>
      </c>
      <c r="AY17" s="120">
        <f t="shared" si="30"/>
        <v>0</v>
      </c>
      <c r="AZ17" s="106">
        <f t="shared" si="7"/>
        <v>456.28999999999996</v>
      </c>
      <c r="BA17" s="120">
        <f t="shared" si="31"/>
        <v>456.28999999999996</v>
      </c>
      <c r="BB17" s="106">
        <f t="shared" si="8"/>
        <v>6888.76</v>
      </c>
      <c r="BC17" s="120">
        <f t="shared" si="32"/>
        <v>6888.76</v>
      </c>
    </row>
    <row r="18" spans="1:55" ht="12.75">
      <c r="A18" s="38">
        <v>36777</v>
      </c>
      <c r="B18" s="58"/>
      <c r="C18" s="58"/>
      <c r="D18" s="58"/>
      <c r="E18" s="58"/>
      <c r="F18" s="58" t="s">
        <v>22</v>
      </c>
      <c r="G18" s="58">
        <v>3000</v>
      </c>
      <c r="H18" s="58" t="s">
        <v>345</v>
      </c>
      <c r="I18" s="119" t="s">
        <v>366</v>
      </c>
      <c r="J18" s="119" t="s">
        <v>364</v>
      </c>
      <c r="K18" s="120">
        <f t="shared" si="9"/>
        <v>0</v>
      </c>
      <c r="L18" s="142">
        <f t="shared" si="10"/>
        <v>456.28999999999996</v>
      </c>
      <c r="M18" s="120">
        <f t="shared" si="11"/>
        <v>3888.76</v>
      </c>
      <c r="N18" s="129">
        <f t="shared" si="12"/>
      </c>
      <c r="O18" s="129">
        <f t="shared" si="13"/>
        <v>3000</v>
      </c>
      <c r="P18" s="129">
        <f t="shared" si="14"/>
      </c>
      <c r="Q18" s="129">
        <f t="shared" si="15"/>
      </c>
      <c r="R18" s="129">
        <f t="shared" si="16"/>
      </c>
      <c r="S18" s="129">
        <f t="shared" si="17"/>
      </c>
      <c r="T18" s="129">
        <f t="shared" si="1"/>
      </c>
      <c r="U18" s="129">
        <f t="shared" si="2"/>
      </c>
      <c r="V18" s="61">
        <f t="shared" si="18"/>
      </c>
      <c r="W18" s="61">
        <f t="shared" si="19"/>
      </c>
      <c r="X18" s="61">
        <f t="shared" si="20"/>
      </c>
      <c r="Y18" s="61">
        <f t="shared" si="21"/>
      </c>
      <c r="Z18" s="61">
        <f t="shared" si="22"/>
      </c>
      <c r="AA18" s="61">
        <f t="shared" si="23"/>
      </c>
      <c r="AB18" s="61">
        <f t="shared" si="24"/>
      </c>
      <c r="AC18" s="61">
        <f t="shared" si="25"/>
      </c>
      <c r="AD18" s="61">
        <f t="shared" si="26"/>
      </c>
      <c r="AE18" s="61">
        <f t="shared" si="27"/>
      </c>
      <c r="AF18" s="61">
        <f t="shared" si="28"/>
      </c>
      <c r="AG18">
        <v>4227.93</v>
      </c>
      <c r="AH18">
        <v>4667</v>
      </c>
      <c r="AI18">
        <v>85.93</v>
      </c>
      <c r="AM18">
        <v>525</v>
      </c>
      <c r="AS18" s="154">
        <f t="shared" si="3"/>
        <v>36777</v>
      </c>
      <c r="AT18" s="120">
        <f t="shared" si="29"/>
      </c>
      <c r="AU18" s="106">
        <f t="shared" si="4"/>
        <v>3000</v>
      </c>
      <c r="AV18" s="106" t="str">
        <f t="shared" si="5"/>
        <v>C</v>
      </c>
      <c r="AW18" t="s">
        <v>128</v>
      </c>
      <c r="AX18" s="106">
        <f t="shared" si="6"/>
        <v>0</v>
      </c>
      <c r="AY18" s="120">
        <f t="shared" si="30"/>
        <v>0</v>
      </c>
      <c r="AZ18" s="106">
        <f t="shared" si="7"/>
        <v>456.28999999999996</v>
      </c>
      <c r="BA18" s="120">
        <f t="shared" si="31"/>
        <v>456.28999999999996</v>
      </c>
      <c r="BB18" s="106">
        <f t="shared" si="8"/>
        <v>3888.76</v>
      </c>
      <c r="BC18" s="120">
        <f t="shared" si="32"/>
        <v>3888.76</v>
      </c>
    </row>
    <row r="19" spans="1:55" ht="12.75">
      <c r="A19" s="38">
        <v>36777</v>
      </c>
      <c r="B19" s="58"/>
      <c r="C19" s="58"/>
      <c r="D19" s="58"/>
      <c r="E19" s="58"/>
      <c r="F19" s="58" t="s">
        <v>23</v>
      </c>
      <c r="G19" s="58">
        <v>1000</v>
      </c>
      <c r="H19" s="58" t="s">
        <v>411</v>
      </c>
      <c r="I19" s="119" t="s">
        <v>366</v>
      </c>
      <c r="J19" s="119" t="s">
        <v>366</v>
      </c>
      <c r="K19" s="120">
        <f t="shared" si="9"/>
        <v>0</v>
      </c>
      <c r="L19" s="142">
        <f t="shared" si="10"/>
        <v>456.28999999999996</v>
      </c>
      <c r="M19" s="120">
        <f t="shared" si="11"/>
        <v>2888.76</v>
      </c>
      <c r="N19" s="129">
        <f t="shared" si="12"/>
      </c>
      <c r="O19" s="129">
        <f t="shared" si="13"/>
      </c>
      <c r="P19" s="129">
        <f t="shared" si="14"/>
        <v>1000</v>
      </c>
      <c r="Q19" s="129">
        <f t="shared" si="15"/>
      </c>
      <c r="R19" s="129">
        <f t="shared" si="16"/>
      </c>
      <c r="S19" s="129">
        <f t="shared" si="17"/>
      </c>
      <c r="T19" s="129">
        <f t="shared" si="1"/>
      </c>
      <c r="U19" s="129">
        <f t="shared" si="2"/>
      </c>
      <c r="V19" s="61">
        <f t="shared" si="18"/>
      </c>
      <c r="W19" s="61">
        <f t="shared" si="19"/>
      </c>
      <c r="X19" s="61">
        <f t="shared" si="20"/>
      </c>
      <c r="Y19" s="61">
        <f t="shared" si="21"/>
      </c>
      <c r="Z19" s="61">
        <f t="shared" si="22"/>
      </c>
      <c r="AA19" s="61">
        <f t="shared" si="23"/>
      </c>
      <c r="AB19" s="61">
        <f t="shared" si="24"/>
      </c>
      <c r="AC19" s="61">
        <f t="shared" si="25"/>
      </c>
      <c r="AD19" s="61">
        <f t="shared" si="26"/>
      </c>
      <c r="AE19" s="61">
        <f t="shared" si="27"/>
      </c>
      <c r="AF19" s="61">
        <f t="shared" si="28"/>
      </c>
      <c r="AS19" s="154">
        <f t="shared" si="3"/>
        <v>36777</v>
      </c>
      <c r="AT19" s="120">
        <f t="shared" si="29"/>
      </c>
      <c r="AU19" s="106">
        <f t="shared" si="4"/>
        <v>1000</v>
      </c>
      <c r="AV19" s="106" t="str">
        <f t="shared" si="5"/>
        <v>C</v>
      </c>
      <c r="AW19" t="s">
        <v>128</v>
      </c>
      <c r="AX19" s="106">
        <f t="shared" si="6"/>
        <v>0</v>
      </c>
      <c r="AY19" s="120">
        <f t="shared" si="30"/>
        <v>0</v>
      </c>
      <c r="AZ19" s="106">
        <f t="shared" si="7"/>
        <v>456.28999999999996</v>
      </c>
      <c r="BA19" s="120">
        <f t="shared" si="31"/>
        <v>456.28999999999996</v>
      </c>
      <c r="BB19" s="106">
        <f t="shared" si="8"/>
        <v>2888.76</v>
      </c>
      <c r="BC19" s="120">
        <f t="shared" si="32"/>
        <v>2888.76</v>
      </c>
    </row>
    <row r="20" spans="1:55" ht="12.75">
      <c r="A20" s="38">
        <v>36777</v>
      </c>
      <c r="B20" s="58"/>
      <c r="C20" s="58"/>
      <c r="D20" s="58"/>
      <c r="E20" s="58"/>
      <c r="F20" s="58" t="s">
        <v>24</v>
      </c>
      <c r="G20" s="58">
        <v>200</v>
      </c>
      <c r="H20" s="58" t="s">
        <v>407</v>
      </c>
      <c r="I20" s="119" t="s">
        <v>366</v>
      </c>
      <c r="J20" s="119" t="s">
        <v>362</v>
      </c>
      <c r="K20" s="120">
        <f t="shared" si="9"/>
        <v>0</v>
      </c>
      <c r="L20" s="142">
        <f t="shared" si="10"/>
        <v>456.28999999999996</v>
      </c>
      <c r="M20" s="120">
        <f t="shared" si="11"/>
        <v>2688.76</v>
      </c>
      <c r="N20" s="129">
        <f t="shared" si="12"/>
        <v>200</v>
      </c>
      <c r="O20" s="129">
        <f t="shared" si="13"/>
      </c>
      <c r="P20" s="129">
        <f t="shared" si="14"/>
      </c>
      <c r="Q20" s="129">
        <f t="shared" si="15"/>
      </c>
      <c r="R20" s="129">
        <f t="shared" si="16"/>
      </c>
      <c r="S20" s="129">
        <f t="shared" si="17"/>
      </c>
      <c r="T20" s="129">
        <f t="shared" si="1"/>
      </c>
      <c r="U20" s="129">
        <f t="shared" si="2"/>
      </c>
      <c r="V20" s="61">
        <f t="shared" si="18"/>
      </c>
      <c r="W20" s="61">
        <f t="shared" si="19"/>
      </c>
      <c r="X20" s="61">
        <f t="shared" si="20"/>
      </c>
      <c r="Y20" s="61">
        <f t="shared" si="21"/>
      </c>
      <c r="Z20" s="61">
        <f t="shared" si="22"/>
      </c>
      <c r="AA20" s="61">
        <f t="shared" si="23"/>
      </c>
      <c r="AB20" s="61">
        <f t="shared" si="24"/>
      </c>
      <c r="AC20" s="61">
        <f t="shared" si="25"/>
      </c>
      <c r="AD20" s="61">
        <f t="shared" si="26"/>
      </c>
      <c r="AE20" s="61">
        <f t="shared" si="27"/>
      </c>
      <c r="AF20" s="61">
        <f t="shared" si="28"/>
      </c>
      <c r="AS20" s="154">
        <f t="shared" si="3"/>
        <v>36777</v>
      </c>
      <c r="AT20" s="120">
        <f t="shared" si="29"/>
      </c>
      <c r="AU20" s="106">
        <f t="shared" si="4"/>
        <v>200</v>
      </c>
      <c r="AV20" s="106" t="str">
        <f t="shared" si="5"/>
        <v>C</v>
      </c>
      <c r="AW20" t="s">
        <v>128</v>
      </c>
      <c r="AX20" s="106">
        <f t="shared" si="6"/>
        <v>0</v>
      </c>
      <c r="AY20" s="120">
        <f t="shared" si="30"/>
        <v>0</v>
      </c>
      <c r="AZ20" s="106">
        <f t="shared" si="7"/>
        <v>456.28999999999996</v>
      </c>
      <c r="BA20" s="120">
        <f t="shared" si="31"/>
        <v>456.28999999999996</v>
      </c>
      <c r="BB20" s="106">
        <f t="shared" si="8"/>
        <v>2688.76</v>
      </c>
      <c r="BC20" s="120">
        <f t="shared" si="32"/>
        <v>2688.76</v>
      </c>
    </row>
    <row r="21" spans="1:55" ht="12.75">
      <c r="A21" s="38">
        <v>36777</v>
      </c>
      <c r="B21" s="58"/>
      <c r="C21" s="58"/>
      <c r="D21" s="58"/>
      <c r="E21" s="58"/>
      <c r="F21" s="58" t="s">
        <v>24</v>
      </c>
      <c r="G21" s="58">
        <v>55.23</v>
      </c>
      <c r="H21" s="58" t="s">
        <v>405</v>
      </c>
      <c r="I21" s="119" t="s">
        <v>366</v>
      </c>
      <c r="J21" s="119" t="s">
        <v>384</v>
      </c>
      <c r="K21" s="120">
        <f t="shared" si="9"/>
        <v>0</v>
      </c>
      <c r="L21" s="142">
        <f t="shared" si="10"/>
        <v>456.28999999999996</v>
      </c>
      <c r="M21" s="120">
        <f t="shared" si="11"/>
        <v>2633.53</v>
      </c>
      <c r="N21" s="129">
        <f t="shared" si="12"/>
      </c>
      <c r="O21" s="129">
        <f t="shared" si="13"/>
      </c>
      <c r="P21" s="129">
        <f t="shared" si="14"/>
      </c>
      <c r="Q21" s="129">
        <f t="shared" si="15"/>
      </c>
      <c r="R21" s="129">
        <f t="shared" si="16"/>
      </c>
      <c r="S21" s="129">
        <f t="shared" si="17"/>
      </c>
      <c r="T21" s="129">
        <f t="shared" si="1"/>
      </c>
      <c r="U21" s="129">
        <f t="shared" si="2"/>
      </c>
      <c r="V21" s="61">
        <f t="shared" si="18"/>
      </c>
      <c r="W21" s="61">
        <f t="shared" si="19"/>
      </c>
      <c r="X21" s="61">
        <f t="shared" si="20"/>
      </c>
      <c r="Y21" s="61">
        <f t="shared" si="21"/>
      </c>
      <c r="Z21" s="61">
        <f t="shared" si="22"/>
      </c>
      <c r="AA21" s="61">
        <f t="shared" si="23"/>
      </c>
      <c r="AB21" s="61">
        <f t="shared" si="24"/>
      </c>
      <c r="AC21" s="61">
        <f t="shared" si="25"/>
        <v>55.23</v>
      </c>
      <c r="AD21" s="61">
        <f t="shared" si="26"/>
      </c>
      <c r="AE21" s="61">
        <f t="shared" si="27"/>
      </c>
      <c r="AF21" s="61">
        <f t="shared" si="28"/>
      </c>
      <c r="AS21" s="154">
        <f t="shared" si="3"/>
        <v>36777</v>
      </c>
      <c r="AT21" s="120">
        <f t="shared" si="29"/>
      </c>
      <c r="AU21" s="106">
        <f t="shared" si="4"/>
        <v>55.23</v>
      </c>
      <c r="AV21" s="106" t="str">
        <f t="shared" si="5"/>
        <v>C</v>
      </c>
      <c r="AW21" t="s">
        <v>128</v>
      </c>
      <c r="AX21" s="106">
        <f t="shared" si="6"/>
        <v>0</v>
      </c>
      <c r="AY21" s="120">
        <f t="shared" si="30"/>
        <v>0</v>
      </c>
      <c r="AZ21" s="106">
        <f t="shared" si="7"/>
        <v>456.28999999999996</v>
      </c>
      <c r="BA21" s="120">
        <f t="shared" si="31"/>
        <v>456.28999999999996</v>
      </c>
      <c r="BB21" s="106">
        <f t="shared" si="8"/>
        <v>2633.53</v>
      </c>
      <c r="BC21" s="120">
        <f t="shared" si="32"/>
        <v>2633.53</v>
      </c>
    </row>
    <row r="22" spans="1:55" ht="12.75">
      <c r="A22" s="38">
        <v>36777</v>
      </c>
      <c r="B22" s="58"/>
      <c r="C22" s="58"/>
      <c r="D22" s="58"/>
      <c r="E22" s="58"/>
      <c r="F22" s="58" t="s">
        <v>24</v>
      </c>
      <c r="G22" s="58">
        <v>10</v>
      </c>
      <c r="H22" s="58" t="s">
        <v>388</v>
      </c>
      <c r="I22" s="119" t="s">
        <v>366</v>
      </c>
      <c r="J22" s="119" t="s">
        <v>383</v>
      </c>
      <c r="K22" s="120">
        <f t="shared" si="9"/>
        <v>0</v>
      </c>
      <c r="L22" s="142">
        <f t="shared" si="10"/>
        <v>456.28999999999996</v>
      </c>
      <c r="M22" s="120">
        <f t="shared" si="11"/>
        <v>2623.53</v>
      </c>
      <c r="N22" s="129">
        <f t="shared" si="12"/>
      </c>
      <c r="O22" s="129">
        <f t="shared" si="13"/>
      </c>
      <c r="P22" s="129">
        <f t="shared" si="14"/>
      </c>
      <c r="Q22" s="129">
        <f t="shared" si="15"/>
      </c>
      <c r="R22" s="129">
        <f t="shared" si="16"/>
      </c>
      <c r="S22" s="129">
        <f t="shared" si="17"/>
      </c>
      <c r="T22" s="129">
        <f t="shared" si="1"/>
      </c>
      <c r="U22" s="129">
        <f t="shared" si="2"/>
      </c>
      <c r="V22" s="61">
        <f t="shared" si="18"/>
      </c>
      <c r="W22" s="61">
        <f t="shared" si="19"/>
      </c>
      <c r="X22" s="61">
        <f t="shared" si="20"/>
      </c>
      <c r="Y22" s="61">
        <f t="shared" si="21"/>
      </c>
      <c r="Z22" s="61">
        <f t="shared" si="22"/>
      </c>
      <c r="AA22" s="61">
        <f t="shared" si="23"/>
      </c>
      <c r="AB22" s="61">
        <f t="shared" si="24"/>
        <v>10</v>
      </c>
      <c r="AC22" s="61">
        <f t="shared" si="25"/>
      </c>
      <c r="AD22" s="61">
        <f t="shared" si="26"/>
      </c>
      <c r="AE22" s="61">
        <f t="shared" si="27"/>
      </c>
      <c r="AF22" s="61">
        <f t="shared" si="28"/>
      </c>
      <c r="AS22" s="154">
        <f t="shared" si="3"/>
        <v>36777</v>
      </c>
      <c r="AT22" s="120">
        <f t="shared" si="29"/>
      </c>
      <c r="AU22" s="106">
        <f t="shared" si="4"/>
        <v>10</v>
      </c>
      <c r="AV22" s="106" t="str">
        <f t="shared" si="5"/>
        <v>C</v>
      </c>
      <c r="AW22" t="s">
        <v>128</v>
      </c>
      <c r="AX22" s="106">
        <f t="shared" si="6"/>
        <v>0</v>
      </c>
      <c r="AY22" s="120">
        <f t="shared" si="30"/>
        <v>0</v>
      </c>
      <c r="AZ22" s="106">
        <f t="shared" si="7"/>
        <v>456.28999999999996</v>
      </c>
      <c r="BA22" s="120">
        <f t="shared" si="31"/>
        <v>456.28999999999996</v>
      </c>
      <c r="BB22" s="106">
        <f t="shared" si="8"/>
        <v>2623.53</v>
      </c>
      <c r="BC22" s="120">
        <f t="shared" si="32"/>
        <v>2623.53</v>
      </c>
    </row>
    <row r="23" spans="1:55" ht="12.75">
      <c r="A23" s="38">
        <v>36778</v>
      </c>
      <c r="B23" s="58">
        <v>906.49</v>
      </c>
      <c r="C23" s="58"/>
      <c r="D23" s="58"/>
      <c r="E23" s="58"/>
      <c r="F23" s="58"/>
      <c r="G23" s="58"/>
      <c r="H23" s="58" t="s">
        <v>340</v>
      </c>
      <c r="I23" s="119" t="s">
        <v>366</v>
      </c>
      <c r="J23" s="119"/>
      <c r="K23" s="120">
        <f t="shared" si="9"/>
        <v>0</v>
      </c>
      <c r="L23" s="142">
        <f t="shared" si="10"/>
        <v>456.28999999999996</v>
      </c>
      <c r="M23" s="120">
        <f t="shared" si="11"/>
        <v>3530.0200000000004</v>
      </c>
      <c r="N23" s="129">
        <f t="shared" si="12"/>
      </c>
      <c r="O23" s="129">
        <f t="shared" si="13"/>
      </c>
      <c r="P23" s="129">
        <f t="shared" si="14"/>
      </c>
      <c r="Q23" s="129">
        <f t="shared" si="15"/>
      </c>
      <c r="R23" s="129">
        <f t="shared" si="16"/>
      </c>
      <c r="S23" s="129">
        <f t="shared" si="17"/>
      </c>
      <c r="T23" s="129">
        <f t="shared" si="1"/>
      </c>
      <c r="U23" s="129">
        <f t="shared" si="2"/>
      </c>
      <c r="V23" s="61">
        <f t="shared" si="18"/>
      </c>
      <c r="W23" s="61">
        <f t="shared" si="19"/>
      </c>
      <c r="X23" s="61">
        <f t="shared" si="20"/>
      </c>
      <c r="Y23" s="61">
        <f t="shared" si="21"/>
      </c>
      <c r="Z23" s="61">
        <f t="shared" si="22"/>
      </c>
      <c r="AA23" s="61">
        <f t="shared" si="23"/>
      </c>
      <c r="AB23" s="61">
        <f t="shared" si="24"/>
      </c>
      <c r="AC23" s="61">
        <f t="shared" si="25"/>
      </c>
      <c r="AD23" s="61">
        <f t="shared" si="26"/>
      </c>
      <c r="AE23" s="61">
        <f t="shared" si="27"/>
      </c>
      <c r="AF23" s="61">
        <f t="shared" si="28"/>
      </c>
      <c r="AS23" s="154">
        <f t="shared" si="3"/>
        <v>36778</v>
      </c>
      <c r="AT23" s="120">
        <f t="shared" si="29"/>
        <v>906.49</v>
      </c>
      <c r="AU23" s="106">
        <f t="shared" si="4"/>
      </c>
      <c r="AV23" s="106" t="str">
        <f t="shared" si="5"/>
        <v>C</v>
      </c>
      <c r="AW23" t="s">
        <v>128</v>
      </c>
      <c r="AX23" s="106">
        <f t="shared" si="6"/>
        <v>0</v>
      </c>
      <c r="AY23" s="120">
        <f t="shared" si="30"/>
        <v>0</v>
      </c>
      <c r="AZ23" s="106">
        <f t="shared" si="7"/>
        <v>456.28999999999996</v>
      </c>
      <c r="BA23" s="120">
        <f t="shared" si="31"/>
        <v>456.28999999999996</v>
      </c>
      <c r="BB23" s="106">
        <f t="shared" si="8"/>
        <v>3530.0200000000004</v>
      </c>
      <c r="BC23" s="120">
        <f t="shared" si="32"/>
        <v>3530.0200000000004</v>
      </c>
    </row>
    <row r="24" spans="1:55" ht="12.75">
      <c r="A24" s="38">
        <v>36780</v>
      </c>
      <c r="B24" s="58">
        <v>238.35</v>
      </c>
      <c r="C24" s="58"/>
      <c r="D24" s="58"/>
      <c r="E24" s="58"/>
      <c r="F24" s="58" t="s">
        <v>24</v>
      </c>
      <c r="G24" s="58">
        <v>90</v>
      </c>
      <c r="H24" s="58" t="s">
        <v>407</v>
      </c>
      <c r="I24" s="119" t="s">
        <v>366</v>
      </c>
      <c r="J24" s="119" t="s">
        <v>362</v>
      </c>
      <c r="K24" s="120">
        <f t="shared" si="9"/>
        <v>0</v>
      </c>
      <c r="L24" s="142">
        <f t="shared" si="10"/>
        <v>456.28999999999996</v>
      </c>
      <c r="M24" s="120">
        <f t="shared" si="11"/>
        <v>3678.3700000000003</v>
      </c>
      <c r="N24" s="129">
        <f t="shared" si="12"/>
        <v>90</v>
      </c>
      <c r="O24" s="129">
        <f t="shared" si="13"/>
      </c>
      <c r="P24" s="129">
        <f t="shared" si="14"/>
      </c>
      <c r="Q24" s="129">
        <f t="shared" si="15"/>
      </c>
      <c r="R24" s="129">
        <f t="shared" si="16"/>
      </c>
      <c r="S24" s="129">
        <f t="shared" si="17"/>
      </c>
      <c r="T24" s="129">
        <f t="shared" si="1"/>
      </c>
      <c r="U24" s="129">
        <f t="shared" si="2"/>
      </c>
      <c r="V24" s="61">
        <f t="shared" si="18"/>
      </c>
      <c r="W24" s="61">
        <f t="shared" si="19"/>
      </c>
      <c r="X24" s="61">
        <f t="shared" si="20"/>
      </c>
      <c r="Y24" s="61">
        <f t="shared" si="21"/>
      </c>
      <c r="Z24" s="61">
        <f t="shared" si="22"/>
      </c>
      <c r="AA24" s="61">
        <f t="shared" si="23"/>
      </c>
      <c r="AB24" s="61">
        <f t="shared" si="24"/>
      </c>
      <c r="AC24" s="61">
        <f t="shared" si="25"/>
      </c>
      <c r="AD24" s="61">
        <f t="shared" si="26"/>
      </c>
      <c r="AE24" s="61">
        <f t="shared" si="27"/>
      </c>
      <c r="AF24" s="61">
        <f t="shared" si="28"/>
      </c>
      <c r="AS24" s="154">
        <f t="shared" si="3"/>
        <v>36780</v>
      </c>
      <c r="AT24" s="120">
        <f t="shared" si="29"/>
        <v>238.35</v>
      </c>
      <c r="AU24" s="106">
        <f t="shared" si="4"/>
        <v>90</v>
      </c>
      <c r="AV24" s="106" t="str">
        <f t="shared" si="5"/>
        <v>C</v>
      </c>
      <c r="AW24" t="s">
        <v>128</v>
      </c>
      <c r="AX24" s="106">
        <f t="shared" si="6"/>
        <v>0</v>
      </c>
      <c r="AY24" s="120">
        <f t="shared" si="30"/>
        <v>0</v>
      </c>
      <c r="AZ24" s="106">
        <f t="shared" si="7"/>
        <v>456.28999999999996</v>
      </c>
      <c r="BA24" s="120">
        <f t="shared" si="31"/>
        <v>456.28999999999996</v>
      </c>
      <c r="BB24" s="106">
        <f t="shared" si="8"/>
        <v>3678.3700000000003</v>
      </c>
      <c r="BC24" s="120">
        <f t="shared" si="32"/>
        <v>3678.3700000000003</v>
      </c>
    </row>
    <row r="25" spans="1:55" ht="12.75">
      <c r="A25" s="38">
        <v>36780</v>
      </c>
      <c r="B25" s="58"/>
      <c r="C25" s="58"/>
      <c r="D25" s="58"/>
      <c r="E25" s="58"/>
      <c r="F25" s="58" t="s">
        <v>18</v>
      </c>
      <c r="G25" s="58">
        <v>11.76</v>
      </c>
      <c r="H25" s="58" t="s">
        <v>379</v>
      </c>
      <c r="I25" s="119" t="s">
        <v>366</v>
      </c>
      <c r="J25" s="119" t="s">
        <v>373</v>
      </c>
      <c r="K25" s="120">
        <f t="shared" si="9"/>
        <v>0</v>
      </c>
      <c r="L25" s="142">
        <f t="shared" si="10"/>
        <v>456.28999999999996</v>
      </c>
      <c r="M25" s="120">
        <f t="shared" si="11"/>
        <v>3666.61</v>
      </c>
      <c r="N25" s="129">
        <f t="shared" si="12"/>
      </c>
      <c r="O25" s="129">
        <f t="shared" si="13"/>
      </c>
      <c r="P25" s="129">
        <f t="shared" si="14"/>
      </c>
      <c r="Q25" s="129">
        <f t="shared" si="15"/>
      </c>
      <c r="R25" s="129">
        <f t="shared" si="16"/>
      </c>
      <c r="S25" s="129">
        <f t="shared" si="17"/>
      </c>
      <c r="T25" s="129">
        <f t="shared" si="1"/>
      </c>
      <c r="U25" s="129">
        <f t="shared" si="2"/>
      </c>
      <c r="V25" s="61">
        <f t="shared" si="18"/>
      </c>
      <c r="W25" s="61">
        <f t="shared" si="19"/>
        <v>11.76</v>
      </c>
      <c r="X25" s="61">
        <f t="shared" si="20"/>
      </c>
      <c r="Y25" s="61">
        <f t="shared" si="21"/>
      </c>
      <c r="Z25" s="61">
        <f t="shared" si="22"/>
      </c>
      <c r="AA25" s="61">
        <f t="shared" si="23"/>
      </c>
      <c r="AB25" s="61">
        <f t="shared" si="24"/>
      </c>
      <c r="AC25" s="61">
        <f t="shared" si="25"/>
      </c>
      <c r="AD25" s="61">
        <f t="shared" si="26"/>
      </c>
      <c r="AE25" s="61">
        <f t="shared" si="27"/>
      </c>
      <c r="AF25" s="61">
        <f t="shared" si="28"/>
      </c>
      <c r="AS25" s="154">
        <f t="shared" si="3"/>
        <v>36780</v>
      </c>
      <c r="AT25" s="120">
        <f t="shared" si="29"/>
      </c>
      <c r="AU25" s="106">
        <f t="shared" si="4"/>
        <v>11.76</v>
      </c>
      <c r="AV25" s="106" t="str">
        <f t="shared" si="5"/>
        <v>C</v>
      </c>
      <c r="AW25" t="s">
        <v>128</v>
      </c>
      <c r="AX25" s="106">
        <f t="shared" si="6"/>
        <v>0</v>
      </c>
      <c r="AY25" s="120">
        <f t="shared" si="30"/>
        <v>0</v>
      </c>
      <c r="AZ25" s="106">
        <f t="shared" si="7"/>
        <v>456.28999999999996</v>
      </c>
      <c r="BA25" s="120">
        <f t="shared" si="31"/>
        <v>456.28999999999996</v>
      </c>
      <c r="BB25" s="106">
        <f t="shared" si="8"/>
        <v>3666.61</v>
      </c>
      <c r="BC25" s="120">
        <f t="shared" si="32"/>
        <v>3666.61</v>
      </c>
    </row>
    <row r="26" spans="1:55" ht="12.75">
      <c r="A26" s="38">
        <v>36795</v>
      </c>
      <c r="B26" s="58">
        <v>430.12</v>
      </c>
      <c r="C26" s="58"/>
      <c r="D26" s="58"/>
      <c r="E26" s="58"/>
      <c r="F26" s="58"/>
      <c r="G26" s="58"/>
      <c r="H26" s="58" t="s">
        <v>340</v>
      </c>
      <c r="I26" s="119" t="s">
        <v>366</v>
      </c>
      <c r="J26" s="119"/>
      <c r="K26" s="120">
        <f t="shared" si="9"/>
        <v>0</v>
      </c>
      <c r="L26" s="142">
        <f t="shared" si="10"/>
        <v>456.28999999999996</v>
      </c>
      <c r="M26" s="120">
        <f t="shared" si="11"/>
        <v>4096.7300000000005</v>
      </c>
      <c r="N26" s="129">
        <f t="shared" si="12"/>
      </c>
      <c r="O26" s="129">
        <f t="shared" si="13"/>
      </c>
      <c r="P26" s="129">
        <f t="shared" si="14"/>
      </c>
      <c r="Q26" s="129">
        <f t="shared" si="15"/>
      </c>
      <c r="R26" s="129">
        <f t="shared" si="16"/>
      </c>
      <c r="S26" s="129">
        <f t="shared" si="17"/>
      </c>
      <c r="T26" s="129">
        <f t="shared" si="1"/>
      </c>
      <c r="U26" s="129">
        <f t="shared" si="2"/>
      </c>
      <c r="V26" s="61">
        <f t="shared" si="18"/>
      </c>
      <c r="W26" s="61">
        <f t="shared" si="19"/>
      </c>
      <c r="X26" s="61">
        <f t="shared" si="20"/>
      </c>
      <c r="Y26" s="61">
        <f t="shared" si="21"/>
      </c>
      <c r="Z26" s="61">
        <f t="shared" si="22"/>
      </c>
      <c r="AA26" s="61">
        <f t="shared" si="23"/>
      </c>
      <c r="AB26" s="61">
        <f t="shared" si="24"/>
      </c>
      <c r="AC26" s="61">
        <f t="shared" si="25"/>
      </c>
      <c r="AD26" s="61">
        <f t="shared" si="26"/>
      </c>
      <c r="AE26" s="61">
        <f t="shared" si="27"/>
      </c>
      <c r="AF26" s="61">
        <f t="shared" si="28"/>
      </c>
      <c r="AS26" s="154">
        <f t="shared" si="3"/>
        <v>36795</v>
      </c>
      <c r="AT26" s="120">
        <f t="shared" si="29"/>
        <v>430.12</v>
      </c>
      <c r="AU26" s="106">
        <f t="shared" si="4"/>
      </c>
      <c r="AV26" s="106" t="str">
        <f t="shared" si="5"/>
        <v>C</v>
      </c>
      <c r="AW26" t="s">
        <v>128</v>
      </c>
      <c r="AX26" s="106">
        <f t="shared" si="6"/>
        <v>0</v>
      </c>
      <c r="AY26" s="120">
        <f t="shared" si="30"/>
        <v>0</v>
      </c>
      <c r="AZ26" s="106">
        <f t="shared" si="7"/>
        <v>456.28999999999996</v>
      </c>
      <c r="BA26" s="120">
        <f t="shared" si="31"/>
        <v>456.28999999999996</v>
      </c>
      <c r="BB26" s="106">
        <f t="shared" si="8"/>
        <v>4096.7300000000005</v>
      </c>
      <c r="BC26" s="120">
        <f t="shared" si="32"/>
        <v>4096.7300000000005</v>
      </c>
    </row>
    <row r="27" spans="1:55" ht="12.75">
      <c r="A27" s="38">
        <v>36795</v>
      </c>
      <c r="B27" s="58"/>
      <c r="C27" s="58">
        <v>175</v>
      </c>
      <c r="D27" s="58"/>
      <c r="E27" s="58"/>
      <c r="F27" s="58"/>
      <c r="G27" s="58">
        <v>20.11</v>
      </c>
      <c r="H27" s="121" t="s">
        <v>21</v>
      </c>
      <c r="I27" s="119" t="s">
        <v>364</v>
      </c>
      <c r="J27" s="119" t="s">
        <v>386</v>
      </c>
      <c r="K27" s="120">
        <f t="shared" si="9"/>
        <v>0</v>
      </c>
      <c r="L27" s="142">
        <f t="shared" si="10"/>
        <v>611.18</v>
      </c>
      <c r="M27" s="120">
        <f t="shared" si="11"/>
        <v>4096.7300000000005</v>
      </c>
      <c r="N27" s="129">
        <f t="shared" si="12"/>
      </c>
      <c r="O27" s="129">
        <f t="shared" si="13"/>
      </c>
      <c r="P27" s="129">
        <f t="shared" si="14"/>
      </c>
      <c r="Q27" s="129">
        <f t="shared" si="15"/>
      </c>
      <c r="R27" s="129">
        <f t="shared" si="16"/>
      </c>
      <c r="S27" s="129">
        <f t="shared" si="17"/>
      </c>
      <c r="T27" s="129">
        <f t="shared" si="1"/>
      </c>
      <c r="U27" s="129">
        <f t="shared" si="2"/>
      </c>
      <c r="V27" s="61">
        <f t="shared" si="18"/>
      </c>
      <c r="W27" s="61">
        <f t="shared" si="19"/>
      </c>
      <c r="X27" s="61">
        <f t="shared" si="20"/>
      </c>
      <c r="Y27" s="61">
        <f t="shared" si="21"/>
      </c>
      <c r="Z27" s="61">
        <f t="shared" si="22"/>
      </c>
      <c r="AA27" s="61">
        <f t="shared" si="23"/>
      </c>
      <c r="AB27" s="61">
        <f t="shared" si="24"/>
      </c>
      <c r="AC27" s="61">
        <f t="shared" si="25"/>
      </c>
      <c r="AD27" s="61">
        <f t="shared" si="26"/>
      </c>
      <c r="AE27" s="61">
        <f t="shared" si="27"/>
        <v>20.11</v>
      </c>
      <c r="AF27" s="61">
        <f t="shared" si="28"/>
      </c>
      <c r="AS27" s="154">
        <f t="shared" si="3"/>
        <v>36795</v>
      </c>
      <c r="AT27" s="120">
        <f t="shared" si="29"/>
        <v>175</v>
      </c>
      <c r="AU27" s="106">
        <f t="shared" si="4"/>
        <v>20.11</v>
      </c>
      <c r="AV27" s="106" t="str">
        <f t="shared" si="5"/>
        <v>B</v>
      </c>
      <c r="AW27" t="s">
        <v>128</v>
      </c>
      <c r="AX27" s="106">
        <f t="shared" si="6"/>
        <v>0</v>
      </c>
      <c r="AY27" s="120">
        <f t="shared" si="30"/>
        <v>0</v>
      </c>
      <c r="AZ27" s="106">
        <f t="shared" si="7"/>
        <v>611.18</v>
      </c>
      <c r="BA27" s="120">
        <f t="shared" si="31"/>
        <v>611.18</v>
      </c>
      <c r="BB27" s="106">
        <f t="shared" si="8"/>
        <v>4096.7300000000005</v>
      </c>
      <c r="BC27" s="120">
        <f t="shared" si="32"/>
        <v>4096.7300000000005</v>
      </c>
    </row>
    <row r="28" spans="1:55" ht="12.75">
      <c r="A28" s="38">
        <v>36795</v>
      </c>
      <c r="B28" s="58"/>
      <c r="C28" s="58"/>
      <c r="D28" s="58"/>
      <c r="E28" s="58"/>
      <c r="F28" s="58" t="s">
        <v>93</v>
      </c>
      <c r="G28" s="58">
        <v>339.55</v>
      </c>
      <c r="H28" s="58" t="s">
        <v>26</v>
      </c>
      <c r="I28" s="119" t="s">
        <v>366</v>
      </c>
      <c r="J28" s="119" t="s">
        <v>145</v>
      </c>
      <c r="K28" s="120">
        <f t="shared" si="9"/>
        <v>0</v>
      </c>
      <c r="L28" s="142">
        <f t="shared" si="10"/>
        <v>611.18</v>
      </c>
      <c r="M28" s="120">
        <f t="shared" si="11"/>
        <v>3757.1800000000003</v>
      </c>
      <c r="N28" s="129">
        <f t="shared" si="12"/>
      </c>
      <c r="O28" s="129">
        <f t="shared" si="13"/>
      </c>
      <c r="P28" s="129">
        <f t="shared" si="14"/>
      </c>
      <c r="Q28" s="129">
        <f t="shared" si="15"/>
      </c>
      <c r="R28" s="129">
        <f t="shared" si="16"/>
      </c>
      <c r="S28" s="129">
        <f t="shared" si="17"/>
      </c>
      <c r="T28" s="129">
        <f t="shared" si="1"/>
        <v>339.55</v>
      </c>
      <c r="U28" s="129">
        <f t="shared" si="2"/>
      </c>
      <c r="V28" s="61">
        <f t="shared" si="18"/>
      </c>
      <c r="W28" s="61">
        <f t="shared" si="19"/>
      </c>
      <c r="X28" s="61">
        <f t="shared" si="20"/>
      </c>
      <c r="Y28" s="61">
        <f t="shared" si="21"/>
      </c>
      <c r="Z28" s="61">
        <f t="shared" si="22"/>
      </c>
      <c r="AA28" s="61">
        <f t="shared" si="23"/>
      </c>
      <c r="AB28" s="61">
        <f t="shared" si="24"/>
      </c>
      <c r="AC28" s="61">
        <f t="shared" si="25"/>
      </c>
      <c r="AD28" s="61">
        <f t="shared" si="26"/>
      </c>
      <c r="AE28" s="61">
        <f t="shared" si="27"/>
      </c>
      <c r="AF28" s="61">
        <f t="shared" si="28"/>
      </c>
      <c r="AS28" s="154">
        <f t="shared" si="3"/>
        <v>36795</v>
      </c>
      <c r="AT28" s="120">
        <f t="shared" si="29"/>
      </c>
      <c r="AU28" s="106">
        <f t="shared" si="4"/>
        <v>339.55</v>
      </c>
      <c r="AV28" s="106" t="str">
        <f t="shared" si="5"/>
        <v>C</v>
      </c>
      <c r="AW28" t="s">
        <v>128</v>
      </c>
      <c r="AX28" s="106">
        <f t="shared" si="6"/>
        <v>0</v>
      </c>
      <c r="AY28" s="120">
        <f t="shared" si="30"/>
        <v>0</v>
      </c>
      <c r="AZ28" s="106">
        <f t="shared" si="7"/>
        <v>611.18</v>
      </c>
      <c r="BA28" s="120">
        <f t="shared" si="31"/>
        <v>611.18</v>
      </c>
      <c r="BB28" s="106">
        <f t="shared" si="8"/>
        <v>3757.1800000000003</v>
      </c>
      <c r="BC28" s="120">
        <f t="shared" si="32"/>
        <v>3757.1800000000003</v>
      </c>
    </row>
    <row r="29" spans="1:55" ht="12.75">
      <c r="A29" s="38">
        <v>36798</v>
      </c>
      <c r="B29" s="58"/>
      <c r="C29" s="58"/>
      <c r="D29" s="58">
        <v>0.29</v>
      </c>
      <c r="E29" s="58"/>
      <c r="F29" s="58"/>
      <c r="G29" s="58"/>
      <c r="H29" s="58" t="s">
        <v>358</v>
      </c>
      <c r="I29" s="119" t="s">
        <v>366</v>
      </c>
      <c r="J29" s="119"/>
      <c r="K29" s="120">
        <f t="shared" si="9"/>
        <v>0</v>
      </c>
      <c r="L29" s="142">
        <f t="shared" si="10"/>
        <v>611.18</v>
      </c>
      <c r="M29" s="120">
        <f t="shared" si="11"/>
        <v>3757.4700000000003</v>
      </c>
      <c r="N29" s="129">
        <f t="shared" si="12"/>
      </c>
      <c r="O29" s="129">
        <f t="shared" si="13"/>
      </c>
      <c r="P29" s="129">
        <f t="shared" si="14"/>
      </c>
      <c r="Q29" s="129">
        <f t="shared" si="15"/>
      </c>
      <c r="R29" s="129">
        <f t="shared" si="16"/>
      </c>
      <c r="S29" s="129">
        <f t="shared" si="17"/>
      </c>
      <c r="T29" s="129">
        <f t="shared" si="1"/>
      </c>
      <c r="U29" s="129">
        <f t="shared" si="2"/>
      </c>
      <c r="V29" s="61">
        <f t="shared" si="18"/>
      </c>
      <c r="W29" s="61">
        <f t="shared" si="19"/>
      </c>
      <c r="X29" s="61">
        <f t="shared" si="20"/>
      </c>
      <c r="Y29" s="61">
        <f t="shared" si="21"/>
      </c>
      <c r="Z29" s="61">
        <f t="shared" si="22"/>
      </c>
      <c r="AA29" s="61">
        <f t="shared" si="23"/>
      </c>
      <c r="AB29" s="61">
        <f t="shared" si="24"/>
      </c>
      <c r="AC29" s="61">
        <f t="shared" si="25"/>
      </c>
      <c r="AD29" s="61">
        <f t="shared" si="26"/>
      </c>
      <c r="AE29" s="61">
        <f t="shared" si="27"/>
      </c>
      <c r="AF29" s="61">
        <f t="shared" si="28"/>
      </c>
      <c r="AS29" s="154">
        <f t="shared" si="3"/>
        <v>36798</v>
      </c>
      <c r="AT29" s="120">
        <f t="shared" si="29"/>
        <v>0.29</v>
      </c>
      <c r="AU29" s="106">
        <f t="shared" si="4"/>
      </c>
      <c r="AV29" s="106" t="str">
        <f t="shared" si="5"/>
        <v>C</v>
      </c>
      <c r="AW29" t="s">
        <v>128</v>
      </c>
      <c r="AX29" s="106">
        <f t="shared" si="6"/>
        <v>0</v>
      </c>
      <c r="AY29" s="120">
        <f t="shared" si="30"/>
        <v>0</v>
      </c>
      <c r="AZ29" s="106">
        <f t="shared" si="7"/>
        <v>611.18</v>
      </c>
      <c r="BA29" s="120">
        <f t="shared" si="31"/>
        <v>611.18</v>
      </c>
      <c r="BB29" s="106">
        <f t="shared" si="8"/>
        <v>3757.4700000000003</v>
      </c>
      <c r="BC29" s="120">
        <f t="shared" si="32"/>
        <v>3757.4700000000003</v>
      </c>
    </row>
    <row r="30" spans="1:55" ht="12.75">
      <c r="A30" s="38" t="s">
        <v>348</v>
      </c>
      <c r="B30" s="58"/>
      <c r="C30" s="58"/>
      <c r="D30" s="58"/>
      <c r="E30" s="58"/>
      <c r="F30" s="58" t="s">
        <v>18</v>
      </c>
      <c r="G30" s="58">
        <v>133.33</v>
      </c>
      <c r="H30" s="58" t="s">
        <v>420</v>
      </c>
      <c r="I30" s="119" t="s">
        <v>366</v>
      </c>
      <c r="J30" s="123" t="s">
        <v>362</v>
      </c>
      <c r="K30" s="120">
        <f t="shared" si="9"/>
        <v>0</v>
      </c>
      <c r="L30" s="142">
        <f t="shared" si="10"/>
        <v>611.18</v>
      </c>
      <c r="M30" s="120">
        <f t="shared" si="11"/>
        <v>3624.1400000000003</v>
      </c>
      <c r="N30" s="129">
        <f t="shared" si="12"/>
        <v>133.33</v>
      </c>
      <c r="O30" s="129">
        <f t="shared" si="13"/>
      </c>
      <c r="P30" s="129">
        <f t="shared" si="14"/>
      </c>
      <c r="Q30" s="129">
        <f t="shared" si="15"/>
      </c>
      <c r="R30" s="129">
        <f t="shared" si="16"/>
      </c>
      <c r="S30" s="129">
        <f t="shared" si="17"/>
      </c>
      <c r="T30" s="129">
        <f t="shared" si="1"/>
      </c>
      <c r="U30" s="129">
        <f t="shared" si="2"/>
      </c>
      <c r="V30" s="61">
        <f t="shared" si="18"/>
      </c>
      <c r="W30" s="61">
        <f t="shared" si="19"/>
      </c>
      <c r="X30" s="61">
        <f t="shared" si="20"/>
      </c>
      <c r="Y30" s="61">
        <f t="shared" si="21"/>
      </c>
      <c r="Z30" s="61">
        <f t="shared" si="22"/>
      </c>
      <c r="AA30" s="61">
        <f t="shared" si="23"/>
      </c>
      <c r="AB30" s="61">
        <f t="shared" si="24"/>
      </c>
      <c r="AC30" s="61">
        <f t="shared" si="25"/>
      </c>
      <c r="AD30" s="61">
        <f t="shared" si="26"/>
      </c>
      <c r="AE30" s="61">
        <f t="shared" si="27"/>
      </c>
      <c r="AF30" s="61">
        <f t="shared" si="28"/>
      </c>
      <c r="AS30" s="154" t="str">
        <f t="shared" si="3"/>
        <v>Monthly</v>
      </c>
      <c r="AT30" s="120">
        <f t="shared" si="29"/>
      </c>
      <c r="AU30" s="106">
        <f t="shared" si="4"/>
        <v>133.33</v>
      </c>
      <c r="AV30" s="106" t="str">
        <f t="shared" si="5"/>
        <v>C</v>
      </c>
      <c r="AW30" t="s">
        <v>128</v>
      </c>
      <c r="AX30" s="106">
        <f t="shared" si="6"/>
        <v>0</v>
      </c>
      <c r="AY30" s="120">
        <f t="shared" si="30"/>
        <v>0</v>
      </c>
      <c r="AZ30" s="106">
        <f t="shared" si="7"/>
        <v>611.18</v>
      </c>
      <c r="BA30" s="120">
        <f t="shared" si="31"/>
        <v>611.18</v>
      </c>
      <c r="BB30" s="106">
        <f t="shared" si="8"/>
        <v>3624.1400000000003</v>
      </c>
      <c r="BC30" s="120">
        <f t="shared" si="32"/>
        <v>3624.1400000000003</v>
      </c>
    </row>
    <row r="31" spans="1:55" ht="12.75">
      <c r="A31" s="38" t="s">
        <v>348</v>
      </c>
      <c r="B31" s="58"/>
      <c r="C31" s="58"/>
      <c r="D31" s="58"/>
      <c r="E31" s="58"/>
      <c r="F31" s="58" t="s">
        <v>18</v>
      </c>
      <c r="G31" s="58">
        <v>8</v>
      </c>
      <c r="H31" s="58" t="s">
        <v>421</v>
      </c>
      <c r="I31" s="119" t="s">
        <v>366</v>
      </c>
      <c r="J31" s="119" t="s">
        <v>362</v>
      </c>
      <c r="K31" s="120">
        <f t="shared" si="9"/>
        <v>0</v>
      </c>
      <c r="L31" s="142">
        <f t="shared" si="10"/>
        <v>611.18</v>
      </c>
      <c r="M31" s="120">
        <f t="shared" si="11"/>
        <v>3616.1400000000003</v>
      </c>
      <c r="N31" s="129">
        <f t="shared" si="12"/>
        <v>8</v>
      </c>
      <c r="O31" s="129">
        <f t="shared" si="13"/>
      </c>
      <c r="P31" s="129">
        <f t="shared" si="14"/>
      </c>
      <c r="Q31" s="129">
        <f t="shared" si="15"/>
      </c>
      <c r="R31" s="129">
        <f t="shared" si="16"/>
      </c>
      <c r="S31" s="129">
        <f t="shared" si="17"/>
      </c>
      <c r="T31" s="129">
        <f t="shared" si="1"/>
      </c>
      <c r="U31" s="129">
        <f t="shared" si="2"/>
      </c>
      <c r="V31" s="61">
        <f t="shared" si="18"/>
      </c>
      <c r="W31" s="61">
        <f t="shared" si="19"/>
      </c>
      <c r="X31" s="61">
        <f t="shared" si="20"/>
      </c>
      <c r="Y31" s="61">
        <f t="shared" si="21"/>
      </c>
      <c r="Z31" s="61">
        <f t="shared" si="22"/>
      </c>
      <c r="AA31" s="61">
        <f t="shared" si="23"/>
      </c>
      <c r="AB31" s="61">
        <f t="shared" si="24"/>
      </c>
      <c r="AC31" s="61">
        <f t="shared" si="25"/>
      </c>
      <c r="AD31" s="61">
        <f t="shared" si="26"/>
      </c>
      <c r="AE31" s="61">
        <f t="shared" si="27"/>
      </c>
      <c r="AF31" s="61">
        <f t="shared" si="28"/>
      </c>
      <c r="AS31" s="154" t="str">
        <f t="shared" si="3"/>
        <v>Monthly</v>
      </c>
      <c r="AT31" s="120">
        <f t="shared" si="29"/>
      </c>
      <c r="AU31" s="106">
        <f t="shared" si="4"/>
        <v>8</v>
      </c>
      <c r="AV31" s="106" t="str">
        <f t="shared" si="5"/>
        <v>C</v>
      </c>
      <c r="AW31" t="s">
        <v>128</v>
      </c>
      <c r="AX31" s="106">
        <f t="shared" si="6"/>
        <v>0</v>
      </c>
      <c r="AY31" s="120">
        <f t="shared" si="30"/>
        <v>0</v>
      </c>
      <c r="AZ31" s="106">
        <f t="shared" si="7"/>
        <v>611.18</v>
      </c>
      <c r="BA31" s="120">
        <f t="shared" si="31"/>
        <v>611.18</v>
      </c>
      <c r="BB31" s="106">
        <f t="shared" si="8"/>
        <v>3616.1400000000003</v>
      </c>
      <c r="BC31" s="120">
        <f t="shared" si="32"/>
        <v>3616.1400000000003</v>
      </c>
    </row>
    <row r="32" spans="1:55" ht="12.75">
      <c r="A32" s="38" t="s">
        <v>348</v>
      </c>
      <c r="B32" s="58"/>
      <c r="C32" s="58"/>
      <c r="D32" s="58"/>
      <c r="E32" s="58"/>
      <c r="F32" s="58" t="s">
        <v>18</v>
      </c>
      <c r="G32" s="58">
        <v>50</v>
      </c>
      <c r="H32" s="58" t="s">
        <v>11</v>
      </c>
      <c r="I32" s="119" t="s">
        <v>366</v>
      </c>
      <c r="J32" s="119" t="s">
        <v>362</v>
      </c>
      <c r="K32" s="120">
        <f t="shared" si="9"/>
        <v>0</v>
      </c>
      <c r="L32" s="142">
        <f t="shared" si="10"/>
        <v>611.18</v>
      </c>
      <c r="M32" s="120">
        <f t="shared" si="11"/>
        <v>3566.1400000000003</v>
      </c>
      <c r="N32" s="129">
        <f t="shared" si="12"/>
        <v>50</v>
      </c>
      <c r="O32" s="129">
        <f t="shared" si="13"/>
      </c>
      <c r="P32" s="129">
        <f t="shared" si="14"/>
      </c>
      <c r="Q32" s="129">
        <f t="shared" si="15"/>
      </c>
      <c r="R32" s="129">
        <f t="shared" si="16"/>
      </c>
      <c r="S32" s="129">
        <f t="shared" si="17"/>
      </c>
      <c r="T32" s="129">
        <f t="shared" si="1"/>
      </c>
      <c r="U32" s="129">
        <f t="shared" si="2"/>
      </c>
      <c r="V32" s="61">
        <f t="shared" si="18"/>
      </c>
      <c r="W32" s="61">
        <f t="shared" si="19"/>
      </c>
      <c r="X32" s="61">
        <f t="shared" si="20"/>
      </c>
      <c r="Y32" s="61">
        <f t="shared" si="21"/>
      </c>
      <c r="Z32" s="61">
        <f t="shared" si="22"/>
      </c>
      <c r="AA32" s="61">
        <f t="shared" si="23"/>
      </c>
      <c r="AB32" s="61">
        <f t="shared" si="24"/>
      </c>
      <c r="AC32" s="61">
        <f t="shared" si="25"/>
      </c>
      <c r="AD32" s="61">
        <f t="shared" si="26"/>
      </c>
      <c r="AE32" s="61">
        <f t="shared" si="27"/>
      </c>
      <c r="AF32" s="61">
        <f t="shared" si="28"/>
      </c>
      <c r="AS32" s="154" t="str">
        <f t="shared" si="3"/>
        <v>Monthly</v>
      </c>
      <c r="AT32" s="120">
        <f t="shared" si="29"/>
      </c>
      <c r="AU32" s="106">
        <f t="shared" si="4"/>
        <v>50</v>
      </c>
      <c r="AV32" s="106" t="str">
        <f t="shared" si="5"/>
        <v>C</v>
      </c>
      <c r="AW32" t="s">
        <v>128</v>
      </c>
      <c r="AX32" s="106">
        <f t="shared" si="6"/>
        <v>0</v>
      </c>
      <c r="AY32" s="120">
        <f t="shared" si="30"/>
        <v>0</v>
      </c>
      <c r="AZ32" s="106">
        <f t="shared" si="7"/>
        <v>611.18</v>
      </c>
      <c r="BA32" s="120">
        <f t="shared" si="31"/>
        <v>611.18</v>
      </c>
      <c r="BB32" s="106">
        <f t="shared" si="8"/>
        <v>3566.1400000000003</v>
      </c>
      <c r="BC32" s="120">
        <f t="shared" si="32"/>
        <v>3566.1400000000003</v>
      </c>
    </row>
    <row r="33" spans="1:55" ht="12.75">
      <c r="A33" s="38" t="s">
        <v>348</v>
      </c>
      <c r="B33" s="58"/>
      <c r="C33" s="58"/>
      <c r="D33" s="58"/>
      <c r="E33" s="58"/>
      <c r="F33" s="58" t="s">
        <v>19</v>
      </c>
      <c r="G33" s="58">
        <v>1500</v>
      </c>
      <c r="H33" s="58" t="s">
        <v>12</v>
      </c>
      <c r="I33" s="119" t="s">
        <v>366</v>
      </c>
      <c r="J33" s="119" t="s">
        <v>362</v>
      </c>
      <c r="K33" s="120">
        <f t="shared" si="9"/>
        <v>0</v>
      </c>
      <c r="L33" s="142">
        <f t="shared" si="10"/>
        <v>611.18</v>
      </c>
      <c r="M33" s="120">
        <f t="shared" si="11"/>
        <v>2066.1400000000003</v>
      </c>
      <c r="N33" s="129">
        <f t="shared" si="12"/>
        <v>1500</v>
      </c>
      <c r="O33" s="129">
        <f t="shared" si="13"/>
      </c>
      <c r="P33" s="129">
        <f t="shared" si="14"/>
      </c>
      <c r="Q33" s="129">
        <f t="shared" si="15"/>
      </c>
      <c r="R33" s="129">
        <f t="shared" si="16"/>
      </c>
      <c r="S33" s="129">
        <f t="shared" si="17"/>
      </c>
      <c r="T33" s="129">
        <f t="shared" si="1"/>
      </c>
      <c r="U33" s="129">
        <f t="shared" si="2"/>
      </c>
      <c r="V33" s="61">
        <f t="shared" si="18"/>
      </c>
      <c r="W33" s="61">
        <f t="shared" si="19"/>
      </c>
      <c r="X33" s="61">
        <f t="shared" si="20"/>
      </c>
      <c r="Y33" s="61">
        <f t="shared" si="21"/>
      </c>
      <c r="Z33" s="61">
        <f t="shared" si="22"/>
      </c>
      <c r="AA33" s="61">
        <f t="shared" si="23"/>
      </c>
      <c r="AB33" s="61">
        <f t="shared" si="24"/>
      </c>
      <c r="AC33" s="61">
        <f t="shared" si="25"/>
      </c>
      <c r="AD33" s="61">
        <f t="shared" si="26"/>
      </c>
      <c r="AE33" s="61">
        <f t="shared" si="27"/>
      </c>
      <c r="AF33" s="61">
        <f t="shared" si="28"/>
      </c>
      <c r="AS33" s="154" t="str">
        <f t="shared" si="3"/>
        <v>Monthly</v>
      </c>
      <c r="AT33" s="120">
        <f t="shared" si="29"/>
      </c>
      <c r="AU33" s="106">
        <f t="shared" si="4"/>
        <v>1500</v>
      </c>
      <c r="AV33" s="106" t="str">
        <f t="shared" si="5"/>
        <v>C</v>
      </c>
      <c r="AW33" t="s">
        <v>128</v>
      </c>
      <c r="AX33" s="106">
        <f t="shared" si="6"/>
        <v>0</v>
      </c>
      <c r="AY33" s="120">
        <f t="shared" si="30"/>
        <v>0</v>
      </c>
      <c r="AZ33" s="106">
        <f t="shared" si="7"/>
        <v>611.18</v>
      </c>
      <c r="BA33" s="120">
        <f t="shared" si="31"/>
        <v>611.18</v>
      </c>
      <c r="BB33" s="106">
        <f t="shared" si="8"/>
        <v>2066.1400000000003</v>
      </c>
      <c r="BC33" s="120">
        <f t="shared" si="32"/>
        <v>2066.1400000000003</v>
      </c>
    </row>
    <row r="34" spans="1:55" ht="12.75">
      <c r="A34" s="38">
        <v>36804</v>
      </c>
      <c r="B34" s="58">
        <v>1147.08</v>
      </c>
      <c r="C34" s="58"/>
      <c r="D34" s="58"/>
      <c r="E34" s="58"/>
      <c r="F34" s="58" t="s">
        <v>27</v>
      </c>
      <c r="G34" s="58">
        <v>2000</v>
      </c>
      <c r="H34" s="58" t="s">
        <v>345</v>
      </c>
      <c r="I34" s="119" t="s">
        <v>366</v>
      </c>
      <c r="J34" s="119" t="s">
        <v>364</v>
      </c>
      <c r="K34" s="120">
        <f t="shared" si="9"/>
        <v>0</v>
      </c>
      <c r="L34" s="142">
        <f t="shared" si="10"/>
        <v>611.18</v>
      </c>
      <c r="M34" s="120">
        <f t="shared" si="11"/>
        <v>1213.2200000000003</v>
      </c>
      <c r="N34" s="129">
        <f t="shared" si="12"/>
      </c>
      <c r="O34" s="129">
        <f t="shared" si="13"/>
        <v>2000</v>
      </c>
      <c r="P34" s="129">
        <f t="shared" si="14"/>
      </c>
      <c r="Q34" s="129">
        <f t="shared" si="15"/>
      </c>
      <c r="R34" s="129">
        <f t="shared" si="16"/>
      </c>
      <c r="S34" s="129">
        <f t="shared" si="17"/>
      </c>
      <c r="T34" s="129">
        <f t="shared" si="1"/>
      </c>
      <c r="U34" s="129">
        <f t="shared" si="2"/>
      </c>
      <c r="V34" s="61">
        <f t="shared" si="18"/>
      </c>
      <c r="W34" s="61">
        <f t="shared" si="19"/>
      </c>
      <c r="X34" s="61">
        <f t="shared" si="20"/>
      </c>
      <c r="Y34" s="61">
        <f t="shared" si="21"/>
      </c>
      <c r="Z34" s="61">
        <f t="shared" si="22"/>
      </c>
      <c r="AA34" s="61">
        <f t="shared" si="23"/>
      </c>
      <c r="AB34" s="61">
        <f t="shared" si="24"/>
      </c>
      <c r="AC34" s="61">
        <f t="shared" si="25"/>
      </c>
      <c r="AD34" s="61">
        <f t="shared" si="26"/>
      </c>
      <c r="AE34" s="61">
        <f t="shared" si="27"/>
      </c>
      <c r="AF34" s="61">
        <f t="shared" si="28"/>
      </c>
      <c r="AS34" s="154">
        <f t="shared" si="3"/>
        <v>36804</v>
      </c>
      <c r="AT34" s="120">
        <f t="shared" si="29"/>
        <v>1147.08</v>
      </c>
      <c r="AU34" s="106">
        <f t="shared" si="4"/>
        <v>2000</v>
      </c>
      <c r="AV34" s="106" t="str">
        <f t="shared" si="5"/>
        <v>C</v>
      </c>
      <c r="AW34" t="s">
        <v>128</v>
      </c>
      <c r="AX34" s="106">
        <f t="shared" si="6"/>
        <v>0</v>
      </c>
      <c r="AY34" s="120">
        <f t="shared" si="30"/>
        <v>0</v>
      </c>
      <c r="AZ34" s="106">
        <f t="shared" si="7"/>
        <v>611.18</v>
      </c>
      <c r="BA34" s="120">
        <f t="shared" si="31"/>
        <v>611.18</v>
      </c>
      <c r="BB34" s="106">
        <f t="shared" si="8"/>
        <v>1213.2200000000003</v>
      </c>
      <c r="BC34" s="120">
        <f t="shared" si="32"/>
        <v>1213.2200000000003</v>
      </c>
    </row>
    <row r="35" spans="1:55" ht="12.75">
      <c r="A35" s="38">
        <v>36804</v>
      </c>
      <c r="B35" s="58"/>
      <c r="C35" s="58"/>
      <c r="D35" s="58"/>
      <c r="E35" s="58"/>
      <c r="F35" s="58" t="s">
        <v>24</v>
      </c>
      <c r="G35" s="58">
        <v>43</v>
      </c>
      <c r="H35" s="58" t="s">
        <v>381</v>
      </c>
      <c r="I35" s="119" t="s">
        <v>366</v>
      </c>
      <c r="J35" s="119" t="s">
        <v>375</v>
      </c>
      <c r="K35" s="120">
        <f t="shared" si="9"/>
        <v>0</v>
      </c>
      <c r="L35" s="142">
        <f t="shared" si="10"/>
        <v>611.18</v>
      </c>
      <c r="M35" s="120">
        <f t="shared" si="11"/>
        <v>1170.2200000000003</v>
      </c>
      <c r="N35" s="129">
        <f t="shared" si="12"/>
      </c>
      <c r="O35" s="129">
        <f t="shared" si="13"/>
      </c>
      <c r="P35" s="129">
        <f t="shared" si="14"/>
      </c>
      <c r="Q35" s="129">
        <f t="shared" si="15"/>
      </c>
      <c r="R35" s="129">
        <f t="shared" si="16"/>
      </c>
      <c r="S35" s="129">
        <f t="shared" si="17"/>
      </c>
      <c r="T35" s="129">
        <f t="shared" si="1"/>
      </c>
      <c r="U35" s="129">
        <f t="shared" si="2"/>
      </c>
      <c r="V35" s="61">
        <f t="shared" si="18"/>
      </c>
      <c r="W35" s="61">
        <f t="shared" si="19"/>
      </c>
      <c r="X35" s="61">
        <f t="shared" si="20"/>
      </c>
      <c r="Y35" s="61">
        <f t="shared" si="21"/>
        <v>43</v>
      </c>
      <c r="Z35" s="61">
        <f t="shared" si="22"/>
      </c>
      <c r="AA35" s="61">
        <f t="shared" si="23"/>
      </c>
      <c r="AB35" s="61">
        <f t="shared" si="24"/>
      </c>
      <c r="AC35" s="61">
        <f t="shared" si="25"/>
      </c>
      <c r="AD35" s="61">
        <f t="shared" si="26"/>
      </c>
      <c r="AE35" s="61">
        <f t="shared" si="27"/>
      </c>
      <c r="AF35" s="61">
        <f t="shared" si="28"/>
      </c>
      <c r="AS35" s="154">
        <f t="shared" si="3"/>
        <v>36804</v>
      </c>
      <c r="AT35" s="120">
        <f t="shared" si="29"/>
      </c>
      <c r="AU35" s="106">
        <f t="shared" si="4"/>
        <v>43</v>
      </c>
      <c r="AV35" s="106" t="str">
        <f t="shared" si="5"/>
        <v>C</v>
      </c>
      <c r="AW35" t="s">
        <v>128</v>
      </c>
      <c r="AX35" s="106">
        <f t="shared" si="6"/>
        <v>0</v>
      </c>
      <c r="AY35" s="120">
        <f t="shared" si="30"/>
        <v>0</v>
      </c>
      <c r="AZ35" s="106">
        <f t="shared" si="7"/>
        <v>611.18</v>
      </c>
      <c r="BA35" s="120">
        <f t="shared" si="31"/>
        <v>611.18</v>
      </c>
      <c r="BB35" s="106">
        <f t="shared" si="8"/>
        <v>1170.2200000000003</v>
      </c>
      <c r="BC35" s="120">
        <f t="shared" si="32"/>
        <v>1170.2200000000003</v>
      </c>
    </row>
    <row r="36" spans="1:55" ht="12.75">
      <c r="A36" s="38">
        <v>36808</v>
      </c>
      <c r="B36" s="58">
        <v>3598.95</v>
      </c>
      <c r="C36" s="58"/>
      <c r="D36" s="58"/>
      <c r="E36" s="58"/>
      <c r="F36" s="58" t="s">
        <v>24</v>
      </c>
      <c r="G36" s="58">
        <v>43</v>
      </c>
      <c r="H36" s="58" t="s">
        <v>381</v>
      </c>
      <c r="I36" s="119" t="s">
        <v>366</v>
      </c>
      <c r="J36" s="119" t="s">
        <v>375</v>
      </c>
      <c r="K36" s="120">
        <f t="shared" si="9"/>
        <v>0</v>
      </c>
      <c r="L36" s="142">
        <f t="shared" si="10"/>
        <v>611.18</v>
      </c>
      <c r="M36" s="120">
        <f t="shared" si="11"/>
        <v>4726.17</v>
      </c>
      <c r="N36" s="129">
        <f t="shared" si="12"/>
      </c>
      <c r="O36" s="129">
        <f t="shared" si="13"/>
      </c>
      <c r="P36" s="129">
        <f t="shared" si="14"/>
      </c>
      <c r="Q36" s="129">
        <f t="shared" si="15"/>
      </c>
      <c r="R36" s="129">
        <f t="shared" si="16"/>
      </c>
      <c r="S36" s="129">
        <f t="shared" si="17"/>
      </c>
      <c r="T36" s="129">
        <f t="shared" si="1"/>
      </c>
      <c r="U36" s="129">
        <f t="shared" si="2"/>
      </c>
      <c r="V36" s="61">
        <f t="shared" si="18"/>
      </c>
      <c r="W36" s="61">
        <f t="shared" si="19"/>
      </c>
      <c r="X36" s="61">
        <f t="shared" si="20"/>
      </c>
      <c r="Y36" s="61">
        <f t="shared" si="21"/>
        <v>43</v>
      </c>
      <c r="Z36" s="61">
        <f t="shared" si="22"/>
      </c>
      <c r="AA36" s="61">
        <f t="shared" si="23"/>
      </c>
      <c r="AB36" s="61">
        <f t="shared" si="24"/>
      </c>
      <c r="AC36" s="61">
        <f t="shared" si="25"/>
      </c>
      <c r="AD36" s="61">
        <f t="shared" si="26"/>
      </c>
      <c r="AE36" s="61">
        <f t="shared" si="27"/>
      </c>
      <c r="AF36" s="61">
        <f t="shared" si="28"/>
      </c>
      <c r="AS36" s="154">
        <f t="shared" si="3"/>
        <v>36808</v>
      </c>
      <c r="AT36" s="120">
        <f t="shared" si="29"/>
        <v>3598.95</v>
      </c>
      <c r="AU36" s="106">
        <f t="shared" si="4"/>
        <v>43</v>
      </c>
      <c r="AV36" s="106" t="str">
        <f t="shared" si="5"/>
        <v>C</v>
      </c>
      <c r="AW36" t="s">
        <v>128</v>
      </c>
      <c r="AX36" s="106">
        <f t="shared" si="6"/>
        <v>0</v>
      </c>
      <c r="AY36" s="120">
        <f t="shared" si="30"/>
        <v>0</v>
      </c>
      <c r="AZ36" s="106">
        <f t="shared" si="7"/>
        <v>611.18</v>
      </c>
      <c r="BA36" s="120">
        <f t="shared" si="31"/>
        <v>611.18</v>
      </c>
      <c r="BB36" s="106">
        <f t="shared" si="8"/>
        <v>4726.17</v>
      </c>
      <c r="BC36" s="120">
        <f t="shared" si="32"/>
        <v>4726.17</v>
      </c>
    </row>
    <row r="37" spans="1:55" ht="12.75">
      <c r="A37" s="38">
        <v>36810</v>
      </c>
      <c r="B37" s="58"/>
      <c r="C37" s="58"/>
      <c r="D37" s="58"/>
      <c r="E37" s="58"/>
      <c r="F37" s="58" t="s">
        <v>24</v>
      </c>
      <c r="G37" s="58">
        <v>75</v>
      </c>
      <c r="H37" s="58" t="s">
        <v>405</v>
      </c>
      <c r="I37" s="119" t="s">
        <v>366</v>
      </c>
      <c r="J37" s="119" t="s">
        <v>384</v>
      </c>
      <c r="K37" s="120">
        <f t="shared" si="9"/>
        <v>0</v>
      </c>
      <c r="L37" s="142">
        <f t="shared" si="10"/>
        <v>611.18</v>
      </c>
      <c r="M37" s="120">
        <f t="shared" si="11"/>
        <v>4651.17</v>
      </c>
      <c r="N37" s="129">
        <f t="shared" si="12"/>
      </c>
      <c r="O37" s="129">
        <f t="shared" si="13"/>
      </c>
      <c r="P37" s="129">
        <f t="shared" si="14"/>
      </c>
      <c r="Q37" s="129">
        <f t="shared" si="15"/>
      </c>
      <c r="R37" s="129">
        <f t="shared" si="16"/>
      </c>
      <c r="S37" s="129">
        <f t="shared" si="17"/>
      </c>
      <c r="T37" s="129">
        <f t="shared" si="1"/>
      </c>
      <c r="U37" s="129">
        <f t="shared" si="2"/>
      </c>
      <c r="V37" s="61">
        <f t="shared" si="18"/>
      </c>
      <c r="W37" s="61">
        <f t="shared" si="19"/>
      </c>
      <c r="X37" s="61">
        <f t="shared" si="20"/>
      </c>
      <c r="Y37" s="61">
        <f t="shared" si="21"/>
      </c>
      <c r="Z37" s="61">
        <f t="shared" si="22"/>
      </c>
      <c r="AA37" s="61">
        <f t="shared" si="23"/>
      </c>
      <c r="AB37" s="61">
        <f t="shared" si="24"/>
      </c>
      <c r="AC37" s="61">
        <f t="shared" si="25"/>
        <v>75</v>
      </c>
      <c r="AD37" s="61">
        <f t="shared" si="26"/>
      </c>
      <c r="AE37" s="61">
        <f t="shared" si="27"/>
      </c>
      <c r="AF37" s="61">
        <f t="shared" si="28"/>
      </c>
      <c r="AS37" s="154">
        <f t="shared" si="3"/>
        <v>36810</v>
      </c>
      <c r="AT37" s="120">
        <f t="shared" si="29"/>
      </c>
      <c r="AU37" s="106">
        <f t="shared" si="4"/>
        <v>75</v>
      </c>
      <c r="AV37" s="106" t="str">
        <f t="shared" si="5"/>
        <v>C</v>
      </c>
      <c r="AW37" t="s">
        <v>128</v>
      </c>
      <c r="AX37" s="106">
        <f t="shared" si="6"/>
        <v>0</v>
      </c>
      <c r="AY37" s="120">
        <f t="shared" si="30"/>
        <v>0</v>
      </c>
      <c r="AZ37" s="106">
        <f t="shared" si="7"/>
        <v>611.18</v>
      </c>
      <c r="BA37" s="120">
        <f t="shared" si="31"/>
        <v>611.18</v>
      </c>
      <c r="BB37" s="106">
        <f t="shared" si="8"/>
        <v>4651.17</v>
      </c>
      <c r="BC37" s="120">
        <f t="shared" si="32"/>
        <v>4651.17</v>
      </c>
    </row>
    <row r="38" spans="1:55" ht="12.75">
      <c r="A38" s="38">
        <v>36811</v>
      </c>
      <c r="B38" s="58"/>
      <c r="C38" s="58"/>
      <c r="D38" s="58"/>
      <c r="E38" s="58"/>
      <c r="F38" s="58" t="s">
        <v>28</v>
      </c>
      <c r="G38" s="58">
        <v>2000</v>
      </c>
      <c r="H38" s="58" t="s">
        <v>345</v>
      </c>
      <c r="I38" s="119" t="s">
        <v>366</v>
      </c>
      <c r="J38" s="119" t="s">
        <v>364</v>
      </c>
      <c r="K38" s="120">
        <f t="shared" si="9"/>
        <v>0</v>
      </c>
      <c r="L38" s="142">
        <f t="shared" si="10"/>
        <v>611.18</v>
      </c>
      <c r="M38" s="120">
        <f t="shared" si="11"/>
        <v>2651.17</v>
      </c>
      <c r="N38" s="129">
        <f t="shared" si="12"/>
      </c>
      <c r="O38" s="129">
        <f t="shared" si="13"/>
        <v>2000</v>
      </c>
      <c r="P38" s="129">
        <f t="shared" si="14"/>
      </c>
      <c r="Q38" s="129">
        <f t="shared" si="15"/>
      </c>
      <c r="R38" s="129">
        <f t="shared" si="16"/>
      </c>
      <c r="S38" s="129">
        <f t="shared" si="17"/>
      </c>
      <c r="T38" s="129">
        <f t="shared" si="1"/>
      </c>
      <c r="U38" s="129">
        <f t="shared" si="2"/>
      </c>
      <c r="V38" s="61">
        <f t="shared" si="18"/>
      </c>
      <c r="W38" s="61">
        <f t="shared" si="19"/>
      </c>
      <c r="X38" s="61">
        <f t="shared" si="20"/>
      </c>
      <c r="Y38" s="61">
        <f t="shared" si="21"/>
      </c>
      <c r="Z38" s="61">
        <f t="shared" si="22"/>
      </c>
      <c r="AA38" s="61">
        <f t="shared" si="23"/>
      </c>
      <c r="AB38" s="61">
        <f t="shared" si="24"/>
      </c>
      <c r="AC38" s="61">
        <f t="shared" si="25"/>
      </c>
      <c r="AD38" s="61">
        <f t="shared" si="26"/>
      </c>
      <c r="AE38" s="61">
        <f t="shared" si="27"/>
      </c>
      <c r="AF38" s="61">
        <f t="shared" si="28"/>
      </c>
      <c r="AS38" s="154">
        <f t="shared" si="3"/>
        <v>36811</v>
      </c>
      <c r="AT38" s="120">
        <f t="shared" si="29"/>
      </c>
      <c r="AU38" s="106">
        <f t="shared" si="4"/>
        <v>2000</v>
      </c>
      <c r="AV38" s="106" t="str">
        <f t="shared" si="5"/>
        <v>C</v>
      </c>
      <c r="AW38" t="s">
        <v>128</v>
      </c>
      <c r="AX38" s="106">
        <f t="shared" si="6"/>
        <v>0</v>
      </c>
      <c r="AY38" s="120">
        <f t="shared" si="30"/>
        <v>0</v>
      </c>
      <c r="AZ38" s="106">
        <f t="shared" si="7"/>
        <v>611.18</v>
      </c>
      <c r="BA38" s="120">
        <f t="shared" si="31"/>
        <v>611.18</v>
      </c>
      <c r="BB38" s="106">
        <f t="shared" si="8"/>
        <v>2651.17</v>
      </c>
      <c r="BC38" s="120">
        <f t="shared" si="32"/>
        <v>2651.17</v>
      </c>
    </row>
    <row r="39" spans="1:55" ht="12.75">
      <c r="A39" s="38">
        <v>36811</v>
      </c>
      <c r="B39" s="58"/>
      <c r="C39" s="58"/>
      <c r="D39" s="58"/>
      <c r="E39" s="58"/>
      <c r="F39" s="58" t="s">
        <v>29</v>
      </c>
      <c r="G39" s="58">
        <v>23.5</v>
      </c>
      <c r="H39" s="58" t="s">
        <v>30</v>
      </c>
      <c r="I39" s="119" t="s">
        <v>366</v>
      </c>
      <c r="J39" s="119" t="s">
        <v>384</v>
      </c>
      <c r="K39" s="120">
        <f t="shared" si="9"/>
        <v>0</v>
      </c>
      <c r="L39" s="142">
        <f t="shared" si="10"/>
        <v>611.18</v>
      </c>
      <c r="M39" s="120">
        <f t="shared" si="11"/>
        <v>2627.67</v>
      </c>
      <c r="N39" s="129">
        <f t="shared" si="12"/>
      </c>
      <c r="O39" s="129">
        <f t="shared" si="13"/>
      </c>
      <c r="P39" s="129">
        <f t="shared" si="14"/>
      </c>
      <c r="Q39" s="129">
        <f t="shared" si="15"/>
      </c>
      <c r="R39" s="129">
        <f t="shared" si="16"/>
      </c>
      <c r="S39" s="129">
        <f t="shared" si="17"/>
      </c>
      <c r="T39" s="129">
        <f t="shared" si="1"/>
      </c>
      <c r="U39" s="129">
        <f t="shared" si="2"/>
      </c>
      <c r="V39" s="61">
        <f t="shared" si="18"/>
      </c>
      <c r="W39" s="61">
        <f t="shared" si="19"/>
      </c>
      <c r="X39" s="61">
        <f t="shared" si="20"/>
      </c>
      <c r="Y39" s="61">
        <f t="shared" si="21"/>
      </c>
      <c r="Z39" s="61">
        <f t="shared" si="22"/>
      </c>
      <c r="AA39" s="61">
        <f t="shared" si="23"/>
      </c>
      <c r="AB39" s="61">
        <f t="shared" si="24"/>
      </c>
      <c r="AC39" s="61">
        <f t="shared" si="25"/>
        <v>23.5</v>
      </c>
      <c r="AD39" s="61">
        <f t="shared" si="26"/>
      </c>
      <c r="AE39" s="61">
        <f t="shared" si="27"/>
      </c>
      <c r="AF39" s="61">
        <f t="shared" si="28"/>
      </c>
      <c r="AS39" s="154">
        <f t="shared" si="3"/>
        <v>36811</v>
      </c>
      <c r="AT39" s="120">
        <f t="shared" si="29"/>
      </c>
      <c r="AU39" s="106">
        <f t="shared" si="4"/>
        <v>23.5</v>
      </c>
      <c r="AV39" s="106" t="str">
        <f t="shared" si="5"/>
        <v>C</v>
      </c>
      <c r="AW39" t="s">
        <v>128</v>
      </c>
      <c r="AX39" s="106">
        <f t="shared" si="6"/>
        <v>0</v>
      </c>
      <c r="AY39" s="120">
        <f t="shared" si="30"/>
        <v>0</v>
      </c>
      <c r="AZ39" s="106">
        <f t="shared" si="7"/>
        <v>611.18</v>
      </c>
      <c r="BA39" s="120">
        <f t="shared" si="31"/>
        <v>611.18</v>
      </c>
      <c r="BB39" s="106">
        <f t="shared" si="8"/>
        <v>2627.67</v>
      </c>
      <c r="BC39" s="120">
        <f t="shared" si="32"/>
        <v>2627.67</v>
      </c>
    </row>
    <row r="40" spans="1:55" ht="12.75">
      <c r="A40" s="38">
        <v>36813</v>
      </c>
      <c r="B40" s="58">
        <v>2389.79</v>
      </c>
      <c r="C40" s="58"/>
      <c r="D40" s="58"/>
      <c r="E40" s="58"/>
      <c r="F40" s="58"/>
      <c r="G40" s="58"/>
      <c r="H40" s="58" t="s">
        <v>340</v>
      </c>
      <c r="I40" s="119" t="s">
        <v>366</v>
      </c>
      <c r="J40" s="119"/>
      <c r="K40" s="120">
        <f t="shared" si="9"/>
        <v>0</v>
      </c>
      <c r="L40" s="142">
        <f t="shared" si="10"/>
        <v>611.18</v>
      </c>
      <c r="M40" s="120">
        <f t="shared" si="11"/>
        <v>5017.46</v>
      </c>
      <c r="N40" s="129">
        <f t="shared" si="12"/>
      </c>
      <c r="O40" s="129">
        <f t="shared" si="13"/>
      </c>
      <c r="P40" s="129">
        <f t="shared" si="14"/>
      </c>
      <c r="Q40" s="129">
        <f t="shared" si="15"/>
      </c>
      <c r="R40" s="129">
        <f t="shared" si="16"/>
      </c>
      <c r="S40" s="129">
        <f t="shared" si="17"/>
      </c>
      <c r="T40" s="129">
        <f t="shared" si="1"/>
      </c>
      <c r="U40" s="129">
        <f t="shared" si="2"/>
      </c>
      <c r="V40" s="61">
        <f t="shared" si="18"/>
      </c>
      <c r="W40" s="61">
        <f t="shared" si="19"/>
      </c>
      <c r="X40" s="61">
        <f t="shared" si="20"/>
      </c>
      <c r="Y40" s="61">
        <f t="shared" si="21"/>
      </c>
      <c r="Z40" s="61">
        <f t="shared" si="22"/>
      </c>
      <c r="AA40" s="61">
        <f t="shared" si="23"/>
      </c>
      <c r="AB40" s="61">
        <f t="shared" si="24"/>
      </c>
      <c r="AC40" s="61">
        <f t="shared" si="25"/>
      </c>
      <c r="AD40" s="61">
        <f t="shared" si="26"/>
      </c>
      <c r="AE40" s="61">
        <f t="shared" si="27"/>
      </c>
      <c r="AF40" s="61">
        <f t="shared" si="28"/>
      </c>
      <c r="AS40" s="154">
        <f t="shared" si="3"/>
        <v>36813</v>
      </c>
      <c r="AT40" s="120">
        <f t="shared" si="29"/>
        <v>2389.79</v>
      </c>
      <c r="AU40" s="106">
        <f t="shared" si="4"/>
      </c>
      <c r="AV40" s="106" t="str">
        <f t="shared" si="5"/>
        <v>C</v>
      </c>
      <c r="AW40" t="s">
        <v>128</v>
      </c>
      <c r="AX40" s="106">
        <f t="shared" si="6"/>
        <v>0</v>
      </c>
      <c r="AY40" s="120">
        <f t="shared" si="30"/>
        <v>0</v>
      </c>
      <c r="AZ40" s="106">
        <f t="shared" si="7"/>
        <v>611.18</v>
      </c>
      <c r="BA40" s="120">
        <f t="shared" si="31"/>
        <v>611.18</v>
      </c>
      <c r="BB40" s="106">
        <f t="shared" si="8"/>
        <v>5017.46</v>
      </c>
      <c r="BC40" s="120">
        <f t="shared" si="32"/>
        <v>5017.46</v>
      </c>
    </row>
    <row r="41" spans="1:55" ht="12.75">
      <c r="A41" s="38">
        <v>36817</v>
      </c>
      <c r="B41" s="58"/>
      <c r="C41" s="58"/>
      <c r="D41" s="58"/>
      <c r="E41" s="58"/>
      <c r="F41" s="58" t="s">
        <v>31</v>
      </c>
      <c r="G41" s="58">
        <v>1000</v>
      </c>
      <c r="H41" s="58" t="s">
        <v>411</v>
      </c>
      <c r="I41" s="119" t="s">
        <v>366</v>
      </c>
      <c r="J41" s="119" t="s">
        <v>366</v>
      </c>
      <c r="K41" s="120">
        <f t="shared" si="9"/>
        <v>0</v>
      </c>
      <c r="L41" s="142">
        <f aca="true" t="shared" si="33" ref="L41:L72">IF(I41="","",IF(I41="B",SUM(L40+B41+C41+D41+E41-G41),IF(I41&lt;&gt;"B",SUM(L40))))</f>
        <v>611.18</v>
      </c>
      <c r="M41" s="120">
        <f t="shared" si="11"/>
        <v>4017.46</v>
      </c>
      <c r="N41" s="129">
        <f t="shared" si="12"/>
      </c>
      <c r="O41" s="129">
        <f t="shared" si="13"/>
      </c>
      <c r="P41" s="129">
        <f t="shared" si="14"/>
        <v>1000</v>
      </c>
      <c r="Q41" s="129">
        <f t="shared" si="15"/>
      </c>
      <c r="R41" s="129">
        <f t="shared" si="16"/>
      </c>
      <c r="S41" s="129">
        <f t="shared" si="17"/>
      </c>
      <c r="T41" s="129">
        <f t="shared" si="1"/>
      </c>
      <c r="U41" s="129">
        <f t="shared" si="2"/>
      </c>
      <c r="V41" s="61">
        <f t="shared" si="18"/>
      </c>
      <c r="W41" s="61">
        <f t="shared" si="19"/>
      </c>
      <c r="X41" s="61">
        <f t="shared" si="20"/>
      </c>
      <c r="Y41" s="61">
        <f t="shared" si="21"/>
      </c>
      <c r="Z41" s="61">
        <f t="shared" si="22"/>
      </c>
      <c r="AA41" s="61">
        <f t="shared" si="23"/>
      </c>
      <c r="AB41" s="61">
        <f t="shared" si="24"/>
      </c>
      <c r="AC41" s="61">
        <f t="shared" si="25"/>
      </c>
      <c r="AD41" s="61">
        <f t="shared" si="26"/>
      </c>
      <c r="AE41" s="61">
        <f t="shared" si="27"/>
      </c>
      <c r="AF41" s="61">
        <f t="shared" si="28"/>
      </c>
      <c r="AS41" s="154">
        <f t="shared" si="3"/>
        <v>36817</v>
      </c>
      <c r="AT41" s="120">
        <f t="shared" si="29"/>
      </c>
      <c r="AU41" s="106">
        <f t="shared" si="4"/>
        <v>1000</v>
      </c>
      <c r="AV41" s="106" t="str">
        <f t="shared" si="5"/>
        <v>C</v>
      </c>
      <c r="AW41" t="s">
        <v>128</v>
      </c>
      <c r="AX41" s="106">
        <f t="shared" si="6"/>
        <v>0</v>
      </c>
      <c r="AY41" s="120">
        <f aca="true" t="shared" si="34" ref="AY41:AY72">IF(I41&lt;&gt;"A",SUM(AY40),IF(AW41="Y",SUM(B41+C41+D41+E41+AY40-G41),IF(AW41&lt;&gt;"Y",SUM(AY40))))</f>
        <v>0</v>
      </c>
      <c r="AZ41" s="106">
        <f t="shared" si="7"/>
        <v>611.18</v>
      </c>
      <c r="BA41" s="120">
        <f t="shared" si="31"/>
        <v>611.18</v>
      </c>
      <c r="BB41" s="106">
        <f t="shared" si="8"/>
        <v>4017.46</v>
      </c>
      <c r="BC41" s="120">
        <f t="shared" si="32"/>
        <v>4017.46</v>
      </c>
    </row>
    <row r="42" spans="1:55" ht="12.75">
      <c r="A42" s="38">
        <v>36817</v>
      </c>
      <c r="B42" s="58"/>
      <c r="C42" s="58"/>
      <c r="D42" s="58"/>
      <c r="E42" s="58"/>
      <c r="F42" s="58" t="s">
        <v>24</v>
      </c>
      <c r="G42" s="58">
        <v>49</v>
      </c>
      <c r="H42" s="121" t="s">
        <v>381</v>
      </c>
      <c r="I42" s="119" t="s">
        <v>366</v>
      </c>
      <c r="J42" s="119" t="s">
        <v>375</v>
      </c>
      <c r="K42" s="120">
        <f t="shared" si="9"/>
        <v>0</v>
      </c>
      <c r="L42" s="142">
        <f t="shared" si="33"/>
        <v>611.18</v>
      </c>
      <c r="M42" s="120">
        <f t="shared" si="11"/>
        <v>3968.46</v>
      </c>
      <c r="N42" s="129">
        <f t="shared" si="12"/>
      </c>
      <c r="O42" s="129">
        <f t="shared" si="13"/>
      </c>
      <c r="P42" s="129">
        <f t="shared" si="14"/>
      </c>
      <c r="Q42" s="129">
        <f t="shared" si="15"/>
      </c>
      <c r="R42" s="129">
        <f t="shared" si="16"/>
      </c>
      <c r="S42" s="129">
        <f t="shared" si="17"/>
      </c>
      <c r="T42" s="129">
        <f t="shared" si="1"/>
      </c>
      <c r="U42" s="129">
        <f t="shared" si="2"/>
      </c>
      <c r="V42" s="61">
        <f t="shared" si="18"/>
      </c>
      <c r="W42" s="61">
        <f t="shared" si="19"/>
      </c>
      <c r="X42" s="61">
        <f t="shared" si="20"/>
      </c>
      <c r="Y42" s="61">
        <f t="shared" si="21"/>
        <v>49</v>
      </c>
      <c r="Z42" s="61">
        <f t="shared" si="22"/>
      </c>
      <c r="AA42" s="61">
        <f t="shared" si="23"/>
      </c>
      <c r="AB42" s="61">
        <f t="shared" si="24"/>
      </c>
      <c r="AC42" s="61">
        <f t="shared" si="25"/>
      </c>
      <c r="AD42" s="61">
        <f t="shared" si="26"/>
      </c>
      <c r="AE42" s="61">
        <f t="shared" si="27"/>
      </c>
      <c r="AF42" s="61">
        <f t="shared" si="28"/>
      </c>
      <c r="AS42" s="154">
        <f t="shared" si="3"/>
        <v>36817</v>
      </c>
      <c r="AT42" s="120">
        <f t="shared" si="29"/>
      </c>
      <c r="AU42" s="106">
        <f t="shared" si="4"/>
        <v>49</v>
      </c>
      <c r="AV42" s="106" t="str">
        <f t="shared" si="5"/>
        <v>C</v>
      </c>
      <c r="AW42" t="s">
        <v>128</v>
      </c>
      <c r="AX42" s="106">
        <f t="shared" si="6"/>
        <v>0</v>
      </c>
      <c r="AY42" s="120">
        <f t="shared" si="34"/>
        <v>0</v>
      </c>
      <c r="AZ42" s="106">
        <f t="shared" si="7"/>
        <v>611.18</v>
      </c>
      <c r="BA42" s="120">
        <f t="shared" si="31"/>
        <v>611.18</v>
      </c>
      <c r="BB42" s="106">
        <f t="shared" si="8"/>
        <v>3968.46</v>
      </c>
      <c r="BC42" s="120">
        <f t="shared" si="32"/>
        <v>3968.46</v>
      </c>
    </row>
    <row r="43" spans="1:55" ht="12.75">
      <c r="A43" s="38">
        <v>36817</v>
      </c>
      <c r="B43" s="58"/>
      <c r="C43" s="58"/>
      <c r="D43" s="58"/>
      <c r="E43" s="58"/>
      <c r="F43" s="58" t="s">
        <v>32</v>
      </c>
      <c r="G43" s="58">
        <v>61.68</v>
      </c>
      <c r="H43" s="121" t="s">
        <v>388</v>
      </c>
      <c r="I43" s="119" t="s">
        <v>366</v>
      </c>
      <c r="J43" s="119" t="s">
        <v>383</v>
      </c>
      <c r="K43" s="120">
        <f t="shared" si="9"/>
        <v>0</v>
      </c>
      <c r="L43" s="142">
        <f t="shared" si="33"/>
        <v>611.18</v>
      </c>
      <c r="M43" s="120">
        <f t="shared" si="11"/>
        <v>3906.78</v>
      </c>
      <c r="N43" s="129">
        <f t="shared" si="12"/>
      </c>
      <c r="O43" s="129">
        <f t="shared" si="13"/>
      </c>
      <c r="P43" s="129">
        <f t="shared" si="14"/>
      </c>
      <c r="Q43" s="129">
        <f t="shared" si="15"/>
      </c>
      <c r="R43" s="129">
        <f t="shared" si="16"/>
      </c>
      <c r="S43" s="129">
        <f t="shared" si="17"/>
      </c>
      <c r="T43" s="129">
        <f t="shared" si="1"/>
      </c>
      <c r="U43" s="129">
        <f t="shared" si="2"/>
      </c>
      <c r="V43" s="61">
        <f t="shared" si="18"/>
      </c>
      <c r="W43" s="61">
        <f t="shared" si="19"/>
      </c>
      <c r="X43" s="61">
        <f t="shared" si="20"/>
      </c>
      <c r="Y43" s="61">
        <f t="shared" si="21"/>
      </c>
      <c r="Z43" s="61">
        <f t="shared" si="22"/>
      </c>
      <c r="AA43" s="61">
        <f t="shared" si="23"/>
      </c>
      <c r="AB43" s="61">
        <f t="shared" si="24"/>
        <v>61.68</v>
      </c>
      <c r="AC43" s="61">
        <f t="shared" si="25"/>
      </c>
      <c r="AD43" s="61">
        <f t="shared" si="26"/>
      </c>
      <c r="AE43" s="61">
        <f t="shared" si="27"/>
      </c>
      <c r="AF43" s="61">
        <f t="shared" si="28"/>
      </c>
      <c r="AS43" s="154">
        <f t="shared" si="3"/>
        <v>36817</v>
      </c>
      <c r="AT43" s="120">
        <f t="shared" si="29"/>
      </c>
      <c r="AU43" s="106">
        <f t="shared" si="4"/>
        <v>61.68</v>
      </c>
      <c r="AV43" s="106" t="str">
        <f t="shared" si="5"/>
        <v>C</v>
      </c>
      <c r="AW43" t="s">
        <v>128</v>
      </c>
      <c r="AX43" s="106">
        <f t="shared" si="6"/>
        <v>0</v>
      </c>
      <c r="AY43" s="120">
        <f t="shared" si="34"/>
        <v>0</v>
      </c>
      <c r="AZ43" s="106">
        <f t="shared" si="7"/>
        <v>611.18</v>
      </c>
      <c r="BA43" s="120">
        <f t="shared" si="31"/>
        <v>611.18</v>
      </c>
      <c r="BB43" s="106">
        <f t="shared" si="8"/>
        <v>3906.78</v>
      </c>
      <c r="BC43" s="120">
        <f t="shared" si="32"/>
        <v>3906.78</v>
      </c>
    </row>
    <row r="44" spans="1:55" ht="12.75">
      <c r="A44" s="38">
        <v>36820</v>
      </c>
      <c r="B44" s="58"/>
      <c r="C44" s="58">
        <v>300</v>
      </c>
      <c r="D44" s="58"/>
      <c r="E44" s="58"/>
      <c r="F44" s="58"/>
      <c r="G44" s="58">
        <v>0</v>
      </c>
      <c r="H44" s="121" t="s">
        <v>37</v>
      </c>
      <c r="I44" s="119" t="s">
        <v>364</v>
      </c>
      <c r="J44" s="119" t="s">
        <v>347</v>
      </c>
      <c r="K44" s="120">
        <f t="shared" si="9"/>
        <v>0</v>
      </c>
      <c r="L44" s="142">
        <f t="shared" si="33"/>
        <v>911.18</v>
      </c>
      <c r="M44" s="120">
        <f t="shared" si="11"/>
        <v>3906.78</v>
      </c>
      <c r="N44" s="129">
        <f t="shared" si="12"/>
      </c>
      <c r="O44" s="129">
        <f t="shared" si="13"/>
      </c>
      <c r="P44" s="129">
        <f t="shared" si="14"/>
      </c>
      <c r="Q44" s="129">
        <f t="shared" si="15"/>
      </c>
      <c r="R44" s="129">
        <f t="shared" si="16"/>
      </c>
      <c r="S44" s="129">
        <f t="shared" si="17"/>
      </c>
      <c r="T44" s="129">
        <f t="shared" si="1"/>
      </c>
      <c r="U44" s="129">
        <f t="shared" si="2"/>
      </c>
      <c r="V44" s="61">
        <f t="shared" si="18"/>
      </c>
      <c r="W44" s="61">
        <f t="shared" si="19"/>
      </c>
      <c r="X44" s="61">
        <f t="shared" si="20"/>
      </c>
      <c r="Y44" s="61">
        <f t="shared" si="21"/>
      </c>
      <c r="Z44" s="61">
        <f t="shared" si="22"/>
      </c>
      <c r="AA44" s="61">
        <f t="shared" si="23"/>
      </c>
      <c r="AB44" s="61">
        <f t="shared" si="24"/>
      </c>
      <c r="AC44" s="61">
        <f t="shared" si="25"/>
      </c>
      <c r="AD44" s="61">
        <f t="shared" si="26"/>
      </c>
      <c r="AE44" s="61">
        <f t="shared" si="27"/>
      </c>
      <c r="AF44" s="61">
        <f t="shared" si="28"/>
      </c>
      <c r="AS44" s="154">
        <f t="shared" si="3"/>
        <v>36820</v>
      </c>
      <c r="AT44" s="120">
        <f t="shared" si="29"/>
        <v>300</v>
      </c>
      <c r="AU44" s="106">
        <f t="shared" si="4"/>
        <v>0</v>
      </c>
      <c r="AV44" s="106" t="str">
        <f t="shared" si="5"/>
        <v>B</v>
      </c>
      <c r="AW44" t="s">
        <v>128</v>
      </c>
      <c r="AX44" s="106">
        <f t="shared" si="6"/>
        <v>0</v>
      </c>
      <c r="AY44" s="120">
        <f t="shared" si="34"/>
        <v>0</v>
      </c>
      <c r="AZ44" s="106">
        <f t="shared" si="7"/>
        <v>911.18</v>
      </c>
      <c r="BA44" s="120">
        <f t="shared" si="31"/>
        <v>911.18</v>
      </c>
      <c r="BB44" s="106">
        <f t="shared" si="8"/>
        <v>3906.78</v>
      </c>
      <c r="BC44" s="120">
        <f t="shared" si="32"/>
        <v>3906.78</v>
      </c>
    </row>
    <row r="45" spans="1:55" ht="12.75">
      <c r="A45" s="38">
        <v>36820</v>
      </c>
      <c r="B45" s="58"/>
      <c r="C45" s="58"/>
      <c r="D45" s="58"/>
      <c r="E45" s="58"/>
      <c r="F45" s="58" t="s">
        <v>18</v>
      </c>
      <c r="G45" s="58">
        <v>34.83</v>
      </c>
      <c r="H45" s="121" t="s">
        <v>379</v>
      </c>
      <c r="I45" s="119" t="s">
        <v>366</v>
      </c>
      <c r="J45" s="119" t="s">
        <v>373</v>
      </c>
      <c r="K45" s="120"/>
      <c r="L45" s="142">
        <f t="shared" si="33"/>
        <v>911.18</v>
      </c>
      <c r="M45" s="120">
        <f t="shared" si="11"/>
        <v>3871.9500000000003</v>
      </c>
      <c r="N45" s="129">
        <f t="shared" si="12"/>
      </c>
      <c r="O45" s="129">
        <f t="shared" si="13"/>
      </c>
      <c r="P45" s="129">
        <f t="shared" si="14"/>
      </c>
      <c r="Q45" s="129">
        <f t="shared" si="15"/>
      </c>
      <c r="R45" s="129">
        <f t="shared" si="16"/>
      </c>
      <c r="S45" s="129">
        <f t="shared" si="17"/>
      </c>
      <c r="T45" s="129">
        <f t="shared" si="1"/>
      </c>
      <c r="U45" s="129">
        <f t="shared" si="2"/>
      </c>
      <c r="V45" s="61">
        <f t="shared" si="18"/>
      </c>
      <c r="W45" s="61">
        <f t="shared" si="19"/>
        <v>34.83</v>
      </c>
      <c r="X45" s="61">
        <f t="shared" si="20"/>
      </c>
      <c r="Y45" s="61">
        <f t="shared" si="21"/>
      </c>
      <c r="Z45" s="61">
        <f t="shared" si="22"/>
      </c>
      <c r="AA45" s="61">
        <f t="shared" si="23"/>
      </c>
      <c r="AB45" s="61">
        <f t="shared" si="24"/>
      </c>
      <c r="AC45" s="61">
        <f t="shared" si="25"/>
      </c>
      <c r="AD45" s="61">
        <f t="shared" si="26"/>
      </c>
      <c r="AE45" s="61">
        <f t="shared" si="27"/>
      </c>
      <c r="AF45" s="61">
        <f t="shared" si="28"/>
      </c>
      <c r="AS45" s="154">
        <f t="shared" si="3"/>
        <v>36820</v>
      </c>
      <c r="AT45" s="120">
        <f t="shared" si="29"/>
      </c>
      <c r="AU45" s="106">
        <f t="shared" si="4"/>
        <v>34.83</v>
      </c>
      <c r="AV45" s="106" t="str">
        <f t="shared" si="5"/>
        <v>C</v>
      </c>
      <c r="AW45" t="s">
        <v>128</v>
      </c>
      <c r="AX45" s="106">
        <f t="shared" si="6"/>
      </c>
      <c r="AY45" s="120">
        <f t="shared" si="34"/>
        <v>0</v>
      </c>
      <c r="AZ45" s="106">
        <f t="shared" si="7"/>
        <v>911.18</v>
      </c>
      <c r="BA45" s="120">
        <f t="shared" si="31"/>
        <v>911.18</v>
      </c>
      <c r="BB45" s="106">
        <f t="shared" si="8"/>
        <v>3871.9500000000003</v>
      </c>
      <c r="BC45" s="120">
        <f t="shared" si="32"/>
        <v>3871.9500000000003</v>
      </c>
    </row>
    <row r="46" spans="1:55" ht="12.75">
      <c r="A46" s="38">
        <v>36820</v>
      </c>
      <c r="B46" s="58"/>
      <c r="C46" s="58"/>
      <c r="D46" s="58"/>
      <c r="E46" s="58"/>
      <c r="F46" s="58" t="s">
        <v>24</v>
      </c>
      <c r="G46" s="58">
        <v>100</v>
      </c>
      <c r="H46" s="121" t="s">
        <v>33</v>
      </c>
      <c r="I46" s="119" t="s">
        <v>366</v>
      </c>
      <c r="J46" s="119" t="s">
        <v>377</v>
      </c>
      <c r="K46" s="120"/>
      <c r="L46" s="142">
        <f t="shared" si="33"/>
        <v>911.18</v>
      </c>
      <c r="M46" s="120">
        <f t="shared" si="11"/>
        <v>3771.9500000000003</v>
      </c>
      <c r="N46" s="129">
        <f t="shared" si="12"/>
      </c>
      <c r="O46" s="129">
        <f t="shared" si="13"/>
      </c>
      <c r="P46" s="129">
        <f t="shared" si="14"/>
      </c>
      <c r="Q46" s="129">
        <f t="shared" si="15"/>
      </c>
      <c r="R46" s="129">
        <f t="shared" si="16"/>
      </c>
      <c r="S46" s="129">
        <f t="shared" si="17"/>
      </c>
      <c r="T46" s="129">
        <f t="shared" si="1"/>
      </c>
      <c r="U46" s="129">
        <f t="shared" si="2"/>
      </c>
      <c r="V46" s="61">
        <f t="shared" si="18"/>
      </c>
      <c r="W46" s="61">
        <f t="shared" si="19"/>
      </c>
      <c r="X46" s="61">
        <f t="shared" si="20"/>
      </c>
      <c r="Y46" s="61">
        <f t="shared" si="21"/>
      </c>
      <c r="Z46" s="61">
        <f t="shared" si="22"/>
      </c>
      <c r="AA46" s="61">
        <f t="shared" si="23"/>
        <v>100</v>
      </c>
      <c r="AB46" s="61">
        <f t="shared" si="24"/>
      </c>
      <c r="AC46" s="61">
        <f t="shared" si="25"/>
      </c>
      <c r="AD46" s="61">
        <f t="shared" si="26"/>
      </c>
      <c r="AE46" s="61">
        <f t="shared" si="27"/>
      </c>
      <c r="AF46" s="61">
        <f t="shared" si="28"/>
      </c>
      <c r="AS46" s="154">
        <f t="shared" si="3"/>
        <v>36820</v>
      </c>
      <c r="AT46" s="120">
        <f t="shared" si="29"/>
      </c>
      <c r="AU46" s="106">
        <f t="shared" si="4"/>
        <v>100</v>
      </c>
      <c r="AV46" s="106" t="str">
        <f t="shared" si="5"/>
        <v>C</v>
      </c>
      <c r="AW46" t="s">
        <v>128</v>
      </c>
      <c r="AX46" s="106">
        <f t="shared" si="6"/>
      </c>
      <c r="AY46" s="120">
        <f t="shared" si="34"/>
        <v>0</v>
      </c>
      <c r="AZ46" s="106">
        <f t="shared" si="7"/>
        <v>911.18</v>
      </c>
      <c r="BA46" s="120">
        <f t="shared" si="31"/>
        <v>911.18</v>
      </c>
      <c r="BB46" s="106">
        <f t="shared" si="8"/>
        <v>3771.9500000000003</v>
      </c>
      <c r="BC46" s="120">
        <f t="shared" si="32"/>
        <v>3771.9500000000003</v>
      </c>
    </row>
    <row r="47" spans="1:55" ht="12.75">
      <c r="A47" s="38">
        <v>36820</v>
      </c>
      <c r="B47" s="58"/>
      <c r="C47" s="58"/>
      <c r="D47" s="58"/>
      <c r="E47" s="58"/>
      <c r="F47" s="58" t="s">
        <v>34</v>
      </c>
      <c r="G47" s="58">
        <v>400</v>
      </c>
      <c r="H47" s="121" t="s">
        <v>405</v>
      </c>
      <c r="I47" s="119" t="s">
        <v>366</v>
      </c>
      <c r="J47" s="119" t="s">
        <v>384</v>
      </c>
      <c r="K47" s="120"/>
      <c r="L47" s="142">
        <f t="shared" si="33"/>
        <v>911.18</v>
      </c>
      <c r="M47" s="120">
        <f t="shared" si="11"/>
        <v>3371.9500000000003</v>
      </c>
      <c r="N47" s="129">
        <f t="shared" si="12"/>
      </c>
      <c r="O47" s="129">
        <f t="shared" si="13"/>
      </c>
      <c r="P47" s="129">
        <f t="shared" si="14"/>
      </c>
      <c r="Q47" s="129">
        <f t="shared" si="15"/>
      </c>
      <c r="R47" s="129">
        <f t="shared" si="16"/>
      </c>
      <c r="S47" s="129">
        <f t="shared" si="17"/>
      </c>
      <c r="T47" s="129">
        <f t="shared" si="1"/>
      </c>
      <c r="U47" s="129">
        <f t="shared" si="2"/>
      </c>
      <c r="V47" s="61">
        <f t="shared" si="18"/>
      </c>
      <c r="W47" s="61">
        <f t="shared" si="19"/>
      </c>
      <c r="X47" s="61">
        <f t="shared" si="20"/>
      </c>
      <c r="Y47" s="61">
        <f t="shared" si="21"/>
      </c>
      <c r="Z47" s="61">
        <f t="shared" si="22"/>
      </c>
      <c r="AA47" s="61">
        <f t="shared" si="23"/>
      </c>
      <c r="AB47" s="61">
        <f t="shared" si="24"/>
      </c>
      <c r="AC47" s="61">
        <f t="shared" si="25"/>
        <v>400</v>
      </c>
      <c r="AD47" s="61">
        <f t="shared" si="26"/>
      </c>
      <c r="AE47" s="61">
        <f t="shared" si="27"/>
      </c>
      <c r="AF47" s="61">
        <f t="shared" si="28"/>
      </c>
      <c r="AS47" s="154">
        <f t="shared" si="3"/>
        <v>36820</v>
      </c>
      <c r="AT47" s="120">
        <f t="shared" si="29"/>
      </c>
      <c r="AU47" s="106">
        <f t="shared" si="4"/>
        <v>400</v>
      </c>
      <c r="AV47" s="106" t="str">
        <f t="shared" si="5"/>
        <v>C</v>
      </c>
      <c r="AW47" t="s">
        <v>128</v>
      </c>
      <c r="AX47" s="106">
        <f t="shared" si="6"/>
      </c>
      <c r="AY47" s="120">
        <f t="shared" si="34"/>
        <v>0</v>
      </c>
      <c r="AZ47" s="106">
        <f t="shared" si="7"/>
        <v>911.18</v>
      </c>
      <c r="BA47" s="120">
        <f t="shared" si="31"/>
        <v>911.18</v>
      </c>
      <c r="BB47" s="106">
        <f t="shared" si="8"/>
        <v>3371.9500000000003</v>
      </c>
      <c r="BC47" s="120">
        <f t="shared" si="32"/>
        <v>3371.9500000000003</v>
      </c>
    </row>
    <row r="48" spans="1:55" ht="12.75">
      <c r="A48" s="38">
        <v>36825</v>
      </c>
      <c r="B48" s="58"/>
      <c r="C48" s="58">
        <v>0</v>
      </c>
      <c r="D48" s="58"/>
      <c r="E48" s="58"/>
      <c r="F48" s="58" t="s">
        <v>35</v>
      </c>
      <c r="G48" s="58">
        <v>364.12</v>
      </c>
      <c r="H48" s="121" t="s">
        <v>26</v>
      </c>
      <c r="I48" s="119" t="s">
        <v>366</v>
      </c>
      <c r="J48" s="119" t="s">
        <v>145</v>
      </c>
      <c r="K48" s="120"/>
      <c r="L48" s="142">
        <f t="shared" si="33"/>
        <v>911.18</v>
      </c>
      <c r="M48" s="120">
        <f t="shared" si="11"/>
        <v>3007.8300000000004</v>
      </c>
      <c r="N48" s="129">
        <f t="shared" si="12"/>
      </c>
      <c r="O48" s="129">
        <f t="shared" si="13"/>
      </c>
      <c r="P48" s="129">
        <f t="shared" si="14"/>
      </c>
      <c r="Q48" s="129">
        <f t="shared" si="15"/>
      </c>
      <c r="R48" s="129">
        <f t="shared" si="16"/>
      </c>
      <c r="S48" s="129">
        <f t="shared" si="17"/>
      </c>
      <c r="T48" s="129">
        <f t="shared" si="1"/>
        <v>364.12</v>
      </c>
      <c r="U48" s="129">
        <f t="shared" si="2"/>
      </c>
      <c r="V48" s="61">
        <f t="shared" si="18"/>
      </c>
      <c r="W48" s="61">
        <f t="shared" si="19"/>
      </c>
      <c r="X48" s="61">
        <f t="shared" si="20"/>
      </c>
      <c r="Y48" s="61">
        <f t="shared" si="21"/>
      </c>
      <c r="Z48" s="61">
        <f t="shared" si="22"/>
      </c>
      <c r="AA48" s="61">
        <f t="shared" si="23"/>
      </c>
      <c r="AB48" s="61">
        <f t="shared" si="24"/>
      </c>
      <c r="AC48" s="61">
        <f t="shared" si="25"/>
      </c>
      <c r="AD48" s="61">
        <f t="shared" si="26"/>
      </c>
      <c r="AE48" s="61">
        <f t="shared" si="27"/>
      </c>
      <c r="AF48" s="61">
        <f t="shared" si="28"/>
      </c>
      <c r="AS48" s="154">
        <f t="shared" si="3"/>
        <v>36825</v>
      </c>
      <c r="AT48" s="120">
        <f t="shared" si="29"/>
      </c>
      <c r="AU48" s="106">
        <f t="shared" si="4"/>
        <v>364.12</v>
      </c>
      <c r="AV48" s="106" t="str">
        <f t="shared" si="5"/>
        <v>C</v>
      </c>
      <c r="AW48" t="s">
        <v>128</v>
      </c>
      <c r="AX48" s="106">
        <f t="shared" si="6"/>
      </c>
      <c r="AY48" s="120">
        <f t="shared" si="34"/>
        <v>0</v>
      </c>
      <c r="AZ48" s="106">
        <f t="shared" si="7"/>
        <v>911.18</v>
      </c>
      <c r="BA48" s="120">
        <f t="shared" si="31"/>
        <v>911.18</v>
      </c>
      <c r="BB48" s="106">
        <f t="shared" si="8"/>
        <v>3007.8300000000004</v>
      </c>
      <c r="BC48" s="120">
        <f t="shared" si="32"/>
        <v>3007.8300000000004</v>
      </c>
    </row>
    <row r="49" spans="1:55" ht="12.75">
      <c r="A49" s="38">
        <v>36825</v>
      </c>
      <c r="B49" s="58"/>
      <c r="C49" s="58">
        <v>175</v>
      </c>
      <c r="D49" s="58"/>
      <c r="E49" s="58"/>
      <c r="F49" s="58"/>
      <c r="G49" s="58">
        <v>0</v>
      </c>
      <c r="H49" s="121" t="s">
        <v>37</v>
      </c>
      <c r="I49" s="119" t="s">
        <v>364</v>
      </c>
      <c r="J49" s="119" t="s">
        <v>347</v>
      </c>
      <c r="K49" s="120">
        <f>IF(I49=" ","",IF(I49="A",SUM(K48+B49+E49+C49+D49-G49),IF(I49&lt;&gt;"A",SUM(K48))))</f>
        <v>0</v>
      </c>
      <c r="L49" s="142">
        <f t="shared" si="33"/>
        <v>1086.1799999999998</v>
      </c>
      <c r="M49" s="120">
        <f t="shared" si="11"/>
        <v>3007.8300000000004</v>
      </c>
      <c r="N49" s="129"/>
      <c r="O49" s="129"/>
      <c r="P49" s="129"/>
      <c r="Q49" s="129"/>
      <c r="R49" s="129"/>
      <c r="S49" s="129"/>
      <c r="T49" s="129">
        <f t="shared" si="1"/>
      </c>
      <c r="U49" s="129">
        <f t="shared" si="2"/>
      </c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S49" s="154">
        <f t="shared" si="3"/>
        <v>36825</v>
      </c>
      <c r="AT49" s="120">
        <f t="shared" si="29"/>
        <v>175</v>
      </c>
      <c r="AU49" s="106">
        <f t="shared" si="4"/>
        <v>0</v>
      </c>
      <c r="AV49" s="106" t="str">
        <f t="shared" si="5"/>
        <v>B</v>
      </c>
      <c r="AW49" t="s">
        <v>128</v>
      </c>
      <c r="AX49" s="106">
        <f t="shared" si="6"/>
        <v>0</v>
      </c>
      <c r="AY49" s="120">
        <f t="shared" si="34"/>
        <v>0</v>
      </c>
      <c r="AZ49" s="106">
        <f t="shared" si="7"/>
        <v>1086.1799999999998</v>
      </c>
      <c r="BA49" s="120">
        <f t="shared" si="31"/>
        <v>1086.1799999999998</v>
      </c>
      <c r="BB49" s="106">
        <f t="shared" si="8"/>
        <v>3007.8300000000004</v>
      </c>
      <c r="BC49" s="120">
        <f t="shared" si="32"/>
        <v>3007.8300000000004</v>
      </c>
    </row>
    <row r="50" spans="1:55" ht="12.75">
      <c r="A50" s="38">
        <v>36825</v>
      </c>
      <c r="B50" s="58"/>
      <c r="C50" s="58">
        <v>562</v>
      </c>
      <c r="D50" s="58"/>
      <c r="E50" s="58"/>
      <c r="F50" s="58" t="s">
        <v>347</v>
      </c>
      <c r="G50" s="58">
        <v>3.84</v>
      </c>
      <c r="H50" s="121" t="s">
        <v>21</v>
      </c>
      <c r="I50" s="119" t="s">
        <v>364</v>
      </c>
      <c r="J50" s="119" t="s">
        <v>386</v>
      </c>
      <c r="K50" s="120"/>
      <c r="L50" s="142">
        <f t="shared" si="33"/>
        <v>1644.34</v>
      </c>
      <c r="M50" s="120">
        <f>IF(I50=" ","",IF(I50="C",SUM(M48+B50+D50+E50+C50-G50),IF(I50&lt;&gt;"C",SUM(M48))))</f>
        <v>3007.8300000000004</v>
      </c>
      <c r="N50" s="129">
        <f aca="true" t="shared" si="35" ref="N50:N113">IF(I50=" ","",IF(J50="A",SUM(G50),IF(J50&lt;&gt;"A","")))</f>
      </c>
      <c r="O50" s="129">
        <f aca="true" t="shared" si="36" ref="O50:O113">IF(I50=" ","",IF(J50="B",SUM(G50),IF(J50&lt;&gt;"B","")))</f>
      </c>
      <c r="P50" s="129">
        <f aca="true" t="shared" si="37" ref="P50:P113">IF(I50=" ","",IF(J50="C",SUM(G50),IF(J50&lt;&gt;"C","")))</f>
      </c>
      <c r="Q50" s="129">
        <f aca="true" t="shared" si="38" ref="Q50:Q113">IF(I50=" ","",IF(J50="D",SUM(G50),IF(J50&lt;&gt;"D","")))</f>
      </c>
      <c r="R50" s="129">
        <f aca="true" t="shared" si="39" ref="R50:R113">IF(I50=" ","",IF(J50="E",SUM(G50),IF(J50&lt;&gt;"E","")))</f>
      </c>
      <c r="S50" s="129">
        <f aca="true" t="shared" si="40" ref="S50:S113">IF(I50=" ","",IF(J50="F",SUM(G50),IF(J50&lt;&gt;"F","")))</f>
      </c>
      <c r="T50" s="129">
        <f t="shared" si="1"/>
      </c>
      <c r="U50" s="129">
        <f t="shared" si="2"/>
      </c>
      <c r="V50" s="61">
        <f aca="true" t="shared" si="41" ref="V50:V113">IF(I50=" ","",IF(J50="G",SUM(G50),IF(J50&lt;&gt;"G","")))</f>
      </c>
      <c r="W50" s="61">
        <f aca="true" t="shared" si="42" ref="W50:W113">IF(I50=" ","",IF(J50="H",SUM(G50),IF(J50&lt;&gt;"H","")))</f>
      </c>
      <c r="X50" s="61">
        <f aca="true" t="shared" si="43" ref="X50:X113">IF(I50=" ","",IF(J50="I",SUM(G50),IF(J50&lt;&gt;"I","")))</f>
      </c>
      <c r="Y50" s="61">
        <f aca="true" t="shared" si="44" ref="Y50:Y113">IF(I50=" ","",IF(J50="J",SUM(G50),IF(J50&lt;&gt;"J","")))</f>
      </c>
      <c r="Z50" s="61">
        <f aca="true" t="shared" si="45" ref="Z50:Z113">IF(I50=" ","",IF(J50="K",SUM(G50),IF(J50&lt;&gt;"K","")))</f>
      </c>
      <c r="AA50" s="61">
        <f aca="true" t="shared" si="46" ref="AA50:AA113">IF(I50=" ","",IF(J50="L",SUM(G50),IF(J50&lt;&gt;"L","")))</f>
      </c>
      <c r="AB50" s="61">
        <f aca="true" t="shared" si="47" ref="AB50:AB113">IF(I50=" ","",IF(J50="M",SUM(G50),IF(J50&lt;&gt;"M","")))</f>
      </c>
      <c r="AC50" s="61">
        <f aca="true" t="shared" si="48" ref="AC50:AC113">IF(I50=" ","",IF(J50="N",SUM(G50),IF(J50&lt;&gt;"N","")))</f>
      </c>
      <c r="AD50" s="61">
        <f aca="true" t="shared" si="49" ref="AD50:AD113">IF(I50=" ","",IF(J50="O",SUM(G50),IF(J50&lt;&gt;"O","")))</f>
      </c>
      <c r="AE50" s="61">
        <f aca="true" t="shared" si="50" ref="AE50:AE113">IF(I50=" ","",IF(J50="P",SUM(G50),IF(J50&lt;&gt;"P","")))</f>
        <v>3.84</v>
      </c>
      <c r="AF50" s="61">
        <f aca="true" t="shared" si="51" ref="AF50:AF113">IF(I50=" ","",IF(J50="Q",SUM(G50),IF(J50&lt;&gt;"Q","")))</f>
      </c>
      <c r="AS50" s="154">
        <f t="shared" si="3"/>
        <v>36825</v>
      </c>
      <c r="AT50" s="120">
        <f t="shared" si="29"/>
        <v>562</v>
      </c>
      <c r="AU50" s="106">
        <f t="shared" si="4"/>
        <v>3.84</v>
      </c>
      <c r="AV50" s="106" t="str">
        <f t="shared" si="5"/>
        <v>B</v>
      </c>
      <c r="AW50" t="s">
        <v>128</v>
      </c>
      <c r="AX50" s="106">
        <f t="shared" si="6"/>
      </c>
      <c r="AY50" s="120">
        <f t="shared" si="34"/>
        <v>0</v>
      </c>
      <c r="AZ50" s="106">
        <f t="shared" si="7"/>
        <v>1644.34</v>
      </c>
      <c r="BA50" s="120">
        <f t="shared" si="31"/>
        <v>1644.34</v>
      </c>
      <c r="BB50" s="106">
        <f t="shared" si="8"/>
        <v>3007.8300000000004</v>
      </c>
      <c r="BC50" s="120">
        <f t="shared" si="32"/>
        <v>3007.8300000000004</v>
      </c>
    </row>
    <row r="51" spans="1:55" ht="12.75">
      <c r="A51" s="38">
        <v>36825</v>
      </c>
      <c r="B51" s="58"/>
      <c r="C51" s="58"/>
      <c r="D51" s="58"/>
      <c r="E51" s="58"/>
      <c r="F51" s="58" t="s">
        <v>36</v>
      </c>
      <c r="G51" s="58">
        <v>11.75</v>
      </c>
      <c r="H51" s="121"/>
      <c r="I51" s="119" t="s">
        <v>366</v>
      </c>
      <c r="J51" s="119" t="s">
        <v>385</v>
      </c>
      <c r="K51" s="120"/>
      <c r="L51" s="142">
        <f t="shared" si="33"/>
        <v>1644.34</v>
      </c>
      <c r="M51" s="120">
        <f aca="true" t="shared" si="52" ref="M51:M82">IF(I51=" ","",IF(I51="C",SUM(M50+B51+D51+E51+C51-G51),IF(I51&lt;&gt;"C",SUM(M50))))</f>
        <v>2996.0800000000004</v>
      </c>
      <c r="N51" s="129">
        <f t="shared" si="35"/>
      </c>
      <c r="O51" s="129">
        <f t="shared" si="36"/>
      </c>
      <c r="P51" s="129">
        <f t="shared" si="37"/>
      </c>
      <c r="Q51" s="129">
        <f t="shared" si="38"/>
      </c>
      <c r="R51" s="129">
        <f t="shared" si="39"/>
      </c>
      <c r="S51" s="129">
        <f t="shared" si="40"/>
      </c>
      <c r="T51" s="129">
        <f t="shared" si="1"/>
      </c>
      <c r="U51" s="129">
        <f t="shared" si="2"/>
      </c>
      <c r="V51" s="61">
        <f t="shared" si="41"/>
      </c>
      <c r="W51" s="61">
        <f t="shared" si="42"/>
      </c>
      <c r="X51" s="61">
        <f t="shared" si="43"/>
      </c>
      <c r="Y51" s="61">
        <f t="shared" si="44"/>
      </c>
      <c r="Z51" s="61">
        <f t="shared" si="45"/>
      </c>
      <c r="AA51" s="61">
        <f t="shared" si="46"/>
      </c>
      <c r="AB51" s="61">
        <f t="shared" si="47"/>
      </c>
      <c r="AC51" s="61">
        <f t="shared" si="48"/>
      </c>
      <c r="AD51" s="61">
        <f t="shared" si="49"/>
        <v>11.75</v>
      </c>
      <c r="AE51" s="61">
        <f t="shared" si="50"/>
      </c>
      <c r="AF51" s="61">
        <f t="shared" si="51"/>
      </c>
      <c r="AS51" s="154">
        <f t="shared" si="3"/>
        <v>36825</v>
      </c>
      <c r="AT51" s="120">
        <f t="shared" si="29"/>
      </c>
      <c r="AU51" s="106">
        <f t="shared" si="4"/>
        <v>11.75</v>
      </c>
      <c r="AV51" s="106" t="str">
        <f t="shared" si="5"/>
        <v>C</v>
      </c>
      <c r="AW51" t="s">
        <v>128</v>
      </c>
      <c r="AX51" s="106">
        <f t="shared" si="6"/>
      </c>
      <c r="AY51" s="120">
        <f t="shared" si="34"/>
        <v>0</v>
      </c>
      <c r="AZ51" s="106">
        <f t="shared" si="7"/>
        <v>1644.34</v>
      </c>
      <c r="BA51" s="120">
        <f t="shared" si="31"/>
        <v>1644.34</v>
      </c>
      <c r="BB51" s="106">
        <f t="shared" si="8"/>
        <v>2996.0800000000004</v>
      </c>
      <c r="BC51" s="120">
        <f t="shared" si="32"/>
        <v>2996.0800000000004</v>
      </c>
    </row>
    <row r="52" spans="1:55" ht="12.75">
      <c r="A52" s="38">
        <v>36830</v>
      </c>
      <c r="B52" s="58"/>
      <c r="C52" s="58"/>
      <c r="D52" s="58"/>
      <c r="E52" s="58"/>
      <c r="F52" s="58" t="s">
        <v>18</v>
      </c>
      <c r="G52" s="58">
        <v>56.3</v>
      </c>
      <c r="H52" s="121"/>
      <c r="I52" s="119" t="s">
        <v>366</v>
      </c>
      <c r="J52" s="119" t="s">
        <v>372</v>
      </c>
      <c r="K52" s="120"/>
      <c r="L52" s="142">
        <f t="shared" si="33"/>
        <v>1644.34</v>
      </c>
      <c r="M52" s="120">
        <f t="shared" si="52"/>
        <v>2939.78</v>
      </c>
      <c r="N52" s="129">
        <f t="shared" si="35"/>
      </c>
      <c r="O52" s="129">
        <f t="shared" si="36"/>
      </c>
      <c r="P52" s="129">
        <f t="shared" si="37"/>
      </c>
      <c r="Q52" s="129">
        <f t="shared" si="38"/>
      </c>
      <c r="R52" s="129">
        <f t="shared" si="39"/>
      </c>
      <c r="S52" s="129">
        <f t="shared" si="40"/>
      </c>
      <c r="T52" s="129">
        <f t="shared" si="1"/>
      </c>
      <c r="U52" s="129">
        <f t="shared" si="2"/>
      </c>
      <c r="V52" s="61">
        <f t="shared" si="41"/>
        <v>56.3</v>
      </c>
      <c r="W52" s="61">
        <f t="shared" si="42"/>
      </c>
      <c r="X52" s="61">
        <f t="shared" si="43"/>
      </c>
      <c r="Y52" s="61">
        <f t="shared" si="44"/>
      </c>
      <c r="Z52" s="61">
        <f t="shared" si="45"/>
      </c>
      <c r="AA52" s="61">
        <f t="shared" si="46"/>
      </c>
      <c r="AB52" s="61">
        <f t="shared" si="47"/>
      </c>
      <c r="AC52" s="61">
        <f t="shared" si="48"/>
      </c>
      <c r="AD52" s="61">
        <f t="shared" si="49"/>
      </c>
      <c r="AE52" s="61">
        <f t="shared" si="50"/>
      </c>
      <c r="AF52" s="61">
        <f t="shared" si="51"/>
      </c>
      <c r="AS52" s="154">
        <f t="shared" si="3"/>
        <v>36830</v>
      </c>
      <c r="AT52" s="120">
        <f t="shared" si="29"/>
      </c>
      <c r="AU52" s="106">
        <f t="shared" si="4"/>
        <v>56.3</v>
      </c>
      <c r="AV52" s="106" t="str">
        <f t="shared" si="5"/>
        <v>C</v>
      </c>
      <c r="AW52" t="s">
        <v>128</v>
      </c>
      <c r="AX52" s="106">
        <f t="shared" si="6"/>
      </c>
      <c r="AY52" s="120">
        <f t="shared" si="34"/>
        <v>0</v>
      </c>
      <c r="AZ52" s="106">
        <f t="shared" si="7"/>
        <v>1644.34</v>
      </c>
      <c r="BA52" s="120">
        <f t="shared" si="31"/>
        <v>1644.34</v>
      </c>
      <c r="BB52" s="106">
        <f t="shared" si="8"/>
        <v>2939.78</v>
      </c>
      <c r="BC52" s="120">
        <f t="shared" si="32"/>
        <v>2939.78</v>
      </c>
    </row>
    <row r="53" spans="1:55" ht="12.75">
      <c r="A53" s="38" t="s">
        <v>348</v>
      </c>
      <c r="B53" s="58"/>
      <c r="C53" s="58"/>
      <c r="D53" s="58"/>
      <c r="E53" s="58"/>
      <c r="F53" s="58" t="s">
        <v>18</v>
      </c>
      <c r="G53" s="58">
        <v>133.33</v>
      </c>
      <c r="H53" s="58" t="s">
        <v>420</v>
      </c>
      <c r="I53" s="119" t="s">
        <v>366</v>
      </c>
      <c r="J53" s="123" t="s">
        <v>362</v>
      </c>
      <c r="K53" s="120"/>
      <c r="L53" s="142">
        <f t="shared" si="33"/>
        <v>1644.34</v>
      </c>
      <c r="M53" s="120">
        <f t="shared" si="52"/>
        <v>2806.4500000000003</v>
      </c>
      <c r="N53" s="129">
        <f t="shared" si="35"/>
        <v>133.33</v>
      </c>
      <c r="O53" s="129">
        <f t="shared" si="36"/>
      </c>
      <c r="P53" s="129">
        <f t="shared" si="37"/>
      </c>
      <c r="Q53" s="129">
        <f t="shared" si="38"/>
      </c>
      <c r="R53" s="129">
        <f t="shared" si="39"/>
      </c>
      <c r="S53" s="129">
        <f t="shared" si="40"/>
      </c>
      <c r="T53" s="129">
        <f t="shared" si="1"/>
      </c>
      <c r="U53" s="129">
        <f t="shared" si="2"/>
      </c>
      <c r="V53" s="61">
        <f t="shared" si="41"/>
      </c>
      <c r="W53" s="61">
        <f t="shared" si="42"/>
      </c>
      <c r="X53" s="61">
        <f t="shared" si="43"/>
      </c>
      <c r="Y53" s="61">
        <f t="shared" si="44"/>
      </c>
      <c r="Z53" s="61">
        <f t="shared" si="45"/>
      </c>
      <c r="AA53" s="61">
        <f t="shared" si="46"/>
      </c>
      <c r="AB53" s="61">
        <f t="shared" si="47"/>
      </c>
      <c r="AC53" s="61">
        <f t="shared" si="48"/>
      </c>
      <c r="AD53" s="61">
        <f t="shared" si="49"/>
      </c>
      <c r="AE53" s="61">
        <f t="shared" si="50"/>
      </c>
      <c r="AF53" s="61">
        <f t="shared" si="51"/>
      </c>
      <c r="AS53" s="154" t="str">
        <f t="shared" si="3"/>
        <v>Monthly</v>
      </c>
      <c r="AT53" s="120">
        <f t="shared" si="29"/>
      </c>
      <c r="AU53" s="106">
        <f t="shared" si="4"/>
        <v>133.33</v>
      </c>
      <c r="AV53" s="106" t="str">
        <f t="shared" si="5"/>
        <v>C</v>
      </c>
      <c r="AW53" t="s">
        <v>128</v>
      </c>
      <c r="AX53" s="106">
        <f t="shared" si="6"/>
      </c>
      <c r="AY53" s="120">
        <f t="shared" si="34"/>
        <v>0</v>
      </c>
      <c r="AZ53" s="106">
        <f t="shared" si="7"/>
        <v>1644.34</v>
      </c>
      <c r="BA53" s="120">
        <f t="shared" si="31"/>
        <v>1644.34</v>
      </c>
      <c r="BB53" s="106">
        <f t="shared" si="8"/>
        <v>2806.4500000000003</v>
      </c>
      <c r="BC53" s="120">
        <f t="shared" si="32"/>
        <v>2806.4500000000003</v>
      </c>
    </row>
    <row r="54" spans="1:55" ht="12.75">
      <c r="A54" s="38" t="s">
        <v>348</v>
      </c>
      <c r="B54" s="58"/>
      <c r="C54" s="58"/>
      <c r="D54" s="58"/>
      <c r="E54" s="58"/>
      <c r="F54" s="58" t="s">
        <v>18</v>
      </c>
      <c r="G54" s="58">
        <v>10</v>
      </c>
      <c r="H54" s="58" t="s">
        <v>421</v>
      </c>
      <c r="I54" s="119" t="s">
        <v>366</v>
      </c>
      <c r="J54" s="119" t="s">
        <v>362</v>
      </c>
      <c r="K54" s="120"/>
      <c r="L54" s="142">
        <f t="shared" si="33"/>
        <v>1644.34</v>
      </c>
      <c r="M54" s="120">
        <f t="shared" si="52"/>
        <v>2796.4500000000003</v>
      </c>
      <c r="N54" s="129">
        <f t="shared" si="35"/>
        <v>10</v>
      </c>
      <c r="O54" s="129">
        <f t="shared" si="36"/>
      </c>
      <c r="P54" s="129">
        <f t="shared" si="37"/>
      </c>
      <c r="Q54" s="129">
        <f t="shared" si="38"/>
      </c>
      <c r="R54" s="129">
        <f t="shared" si="39"/>
      </c>
      <c r="S54" s="129">
        <f t="shared" si="40"/>
      </c>
      <c r="T54" s="129">
        <f t="shared" si="1"/>
      </c>
      <c r="U54" s="129">
        <f t="shared" si="2"/>
      </c>
      <c r="V54" s="61">
        <f t="shared" si="41"/>
      </c>
      <c r="W54" s="61">
        <f t="shared" si="42"/>
      </c>
      <c r="X54" s="61">
        <f t="shared" si="43"/>
      </c>
      <c r="Y54" s="61">
        <f t="shared" si="44"/>
      </c>
      <c r="Z54" s="61">
        <f t="shared" si="45"/>
      </c>
      <c r="AA54" s="61">
        <f t="shared" si="46"/>
      </c>
      <c r="AB54" s="61">
        <f t="shared" si="47"/>
      </c>
      <c r="AC54" s="61">
        <f t="shared" si="48"/>
      </c>
      <c r="AD54" s="61">
        <f t="shared" si="49"/>
      </c>
      <c r="AE54" s="61">
        <f t="shared" si="50"/>
      </c>
      <c r="AF54" s="61">
        <f t="shared" si="51"/>
      </c>
      <c r="AS54" s="154" t="str">
        <f t="shared" si="3"/>
        <v>Monthly</v>
      </c>
      <c r="AT54" s="120">
        <f t="shared" si="29"/>
      </c>
      <c r="AU54" s="106">
        <f t="shared" si="4"/>
        <v>10</v>
      </c>
      <c r="AV54" s="106" t="str">
        <f t="shared" si="5"/>
        <v>C</v>
      </c>
      <c r="AW54" t="s">
        <v>128</v>
      </c>
      <c r="AX54" s="106">
        <f t="shared" si="6"/>
      </c>
      <c r="AY54" s="120">
        <f t="shared" si="34"/>
        <v>0</v>
      </c>
      <c r="AZ54" s="106">
        <f t="shared" si="7"/>
        <v>1644.34</v>
      </c>
      <c r="BA54" s="120">
        <f t="shared" si="31"/>
        <v>1644.34</v>
      </c>
      <c r="BB54" s="106">
        <f t="shared" si="8"/>
        <v>2796.4500000000003</v>
      </c>
      <c r="BC54" s="120">
        <f t="shared" si="32"/>
        <v>2796.4500000000003</v>
      </c>
    </row>
    <row r="55" spans="1:55" ht="12.75">
      <c r="A55" s="38" t="s">
        <v>348</v>
      </c>
      <c r="B55" s="58"/>
      <c r="C55" s="58"/>
      <c r="D55" s="58"/>
      <c r="E55" s="58"/>
      <c r="F55" s="58" t="s">
        <v>18</v>
      </c>
      <c r="G55" s="58">
        <v>50</v>
      </c>
      <c r="H55" s="58" t="s">
        <v>11</v>
      </c>
      <c r="I55" s="119" t="s">
        <v>366</v>
      </c>
      <c r="J55" s="119" t="s">
        <v>362</v>
      </c>
      <c r="K55" s="120"/>
      <c r="L55" s="142">
        <f t="shared" si="33"/>
        <v>1644.34</v>
      </c>
      <c r="M55" s="120">
        <f t="shared" si="52"/>
        <v>2746.4500000000003</v>
      </c>
      <c r="N55" s="129">
        <f t="shared" si="35"/>
        <v>50</v>
      </c>
      <c r="O55" s="129">
        <f t="shared" si="36"/>
      </c>
      <c r="P55" s="129">
        <f t="shared" si="37"/>
      </c>
      <c r="Q55" s="129">
        <f t="shared" si="38"/>
      </c>
      <c r="R55" s="129">
        <f t="shared" si="39"/>
      </c>
      <c r="S55" s="129">
        <f t="shared" si="40"/>
      </c>
      <c r="T55" s="129">
        <f t="shared" si="1"/>
      </c>
      <c r="U55" s="129">
        <f t="shared" si="2"/>
      </c>
      <c r="V55" s="61">
        <f t="shared" si="41"/>
      </c>
      <c r="W55" s="61">
        <f t="shared" si="42"/>
      </c>
      <c r="X55" s="61">
        <f t="shared" si="43"/>
      </c>
      <c r="Y55" s="61">
        <f t="shared" si="44"/>
      </c>
      <c r="Z55" s="61">
        <f t="shared" si="45"/>
      </c>
      <c r="AA55" s="61">
        <f t="shared" si="46"/>
      </c>
      <c r="AB55" s="61">
        <f t="shared" si="47"/>
      </c>
      <c r="AC55" s="61">
        <f t="shared" si="48"/>
      </c>
      <c r="AD55" s="61">
        <f t="shared" si="49"/>
      </c>
      <c r="AE55" s="61">
        <f t="shared" si="50"/>
      </c>
      <c r="AF55" s="61">
        <f t="shared" si="51"/>
      </c>
      <c r="AS55" s="154" t="str">
        <f t="shared" si="3"/>
        <v>Monthly</v>
      </c>
      <c r="AT55" s="120">
        <f t="shared" si="29"/>
      </c>
      <c r="AU55" s="106">
        <f t="shared" si="4"/>
        <v>50</v>
      </c>
      <c r="AV55" s="106" t="str">
        <f t="shared" si="5"/>
        <v>C</v>
      </c>
      <c r="AW55" t="s">
        <v>128</v>
      </c>
      <c r="AX55" s="106">
        <f t="shared" si="6"/>
      </c>
      <c r="AY55" s="120">
        <f t="shared" si="34"/>
        <v>0</v>
      </c>
      <c r="AZ55" s="106">
        <f t="shared" si="7"/>
        <v>1644.34</v>
      </c>
      <c r="BA55" s="120">
        <f t="shared" si="31"/>
        <v>1644.34</v>
      </c>
      <c r="BB55" s="106">
        <f t="shared" si="8"/>
        <v>2746.4500000000003</v>
      </c>
      <c r="BC55" s="120">
        <f t="shared" si="32"/>
        <v>2746.4500000000003</v>
      </c>
    </row>
    <row r="56" spans="1:55" ht="12.75">
      <c r="A56" s="38" t="s">
        <v>348</v>
      </c>
      <c r="B56" s="58"/>
      <c r="C56" s="58"/>
      <c r="D56" s="58"/>
      <c r="E56" s="58"/>
      <c r="F56" s="58" t="s">
        <v>19</v>
      </c>
      <c r="G56" s="58">
        <v>1500</v>
      </c>
      <c r="H56" s="58" t="s">
        <v>12</v>
      </c>
      <c r="I56" s="119" t="s">
        <v>366</v>
      </c>
      <c r="J56" s="119" t="s">
        <v>362</v>
      </c>
      <c r="K56" s="120"/>
      <c r="L56" s="142">
        <f t="shared" si="33"/>
        <v>1644.34</v>
      </c>
      <c r="M56" s="120">
        <f t="shared" si="52"/>
        <v>1246.4500000000003</v>
      </c>
      <c r="N56" s="129">
        <f t="shared" si="35"/>
        <v>1500</v>
      </c>
      <c r="O56" s="129">
        <f t="shared" si="36"/>
      </c>
      <c r="P56" s="129">
        <f t="shared" si="37"/>
      </c>
      <c r="Q56" s="129">
        <f t="shared" si="38"/>
      </c>
      <c r="R56" s="129">
        <f t="shared" si="39"/>
      </c>
      <c r="S56" s="129">
        <f t="shared" si="40"/>
      </c>
      <c r="T56" s="129">
        <f t="shared" si="1"/>
      </c>
      <c r="U56" s="129">
        <f t="shared" si="2"/>
      </c>
      <c r="V56" s="61">
        <f t="shared" si="41"/>
      </c>
      <c r="W56" s="61">
        <f t="shared" si="42"/>
      </c>
      <c r="X56" s="61">
        <f t="shared" si="43"/>
      </c>
      <c r="Y56" s="61">
        <f t="shared" si="44"/>
      </c>
      <c r="Z56" s="61">
        <f t="shared" si="45"/>
      </c>
      <c r="AA56" s="61">
        <f t="shared" si="46"/>
      </c>
      <c r="AB56" s="61">
        <f t="shared" si="47"/>
      </c>
      <c r="AC56" s="61">
        <f t="shared" si="48"/>
      </c>
      <c r="AD56" s="61">
        <f t="shared" si="49"/>
      </c>
      <c r="AE56" s="61">
        <f t="shared" si="50"/>
      </c>
      <c r="AF56" s="61">
        <f t="shared" si="51"/>
      </c>
      <c r="AS56" s="154" t="str">
        <f t="shared" si="3"/>
        <v>Monthly</v>
      </c>
      <c r="AT56" s="120">
        <f t="shared" si="29"/>
      </c>
      <c r="AU56" s="106">
        <f t="shared" si="4"/>
        <v>1500</v>
      </c>
      <c r="AV56" s="106" t="str">
        <f t="shared" si="5"/>
        <v>C</v>
      </c>
      <c r="AW56" t="s">
        <v>128</v>
      </c>
      <c r="AX56" s="106">
        <f t="shared" si="6"/>
      </c>
      <c r="AY56" s="120">
        <f t="shared" si="34"/>
        <v>0</v>
      </c>
      <c r="AZ56" s="106">
        <f t="shared" si="7"/>
        <v>1644.34</v>
      </c>
      <c r="BA56" s="120">
        <f t="shared" si="31"/>
        <v>1644.34</v>
      </c>
      <c r="BB56" s="106">
        <f t="shared" si="8"/>
        <v>1246.4500000000003</v>
      </c>
      <c r="BC56" s="120">
        <f t="shared" si="32"/>
        <v>1246.4500000000003</v>
      </c>
    </row>
    <row r="57" spans="1:55" ht="12.75">
      <c r="A57" s="38">
        <v>36842</v>
      </c>
      <c r="B57" s="58">
        <v>1752.1</v>
      </c>
      <c r="C57" s="58"/>
      <c r="D57" s="58">
        <v>0.24</v>
      </c>
      <c r="E57" s="58"/>
      <c r="F57" s="58" t="s">
        <v>38</v>
      </c>
      <c r="G57" s="58">
        <v>200</v>
      </c>
      <c r="H57" s="121" t="s">
        <v>407</v>
      </c>
      <c r="I57" s="119" t="s">
        <v>366</v>
      </c>
      <c r="J57" s="119" t="s">
        <v>362</v>
      </c>
      <c r="K57" s="120"/>
      <c r="L57" s="142">
        <f t="shared" si="33"/>
        <v>1644.34</v>
      </c>
      <c r="M57" s="120">
        <f t="shared" si="52"/>
        <v>2798.79</v>
      </c>
      <c r="N57" s="129">
        <f t="shared" si="35"/>
        <v>200</v>
      </c>
      <c r="O57" s="129">
        <f t="shared" si="36"/>
      </c>
      <c r="P57" s="129">
        <f t="shared" si="37"/>
      </c>
      <c r="Q57" s="129">
        <f t="shared" si="38"/>
      </c>
      <c r="R57" s="129">
        <f t="shared" si="39"/>
      </c>
      <c r="S57" s="129">
        <f t="shared" si="40"/>
      </c>
      <c r="T57" s="129">
        <f t="shared" si="1"/>
      </c>
      <c r="U57" s="129">
        <f t="shared" si="2"/>
      </c>
      <c r="V57" s="61">
        <f t="shared" si="41"/>
      </c>
      <c r="W57" s="61">
        <f t="shared" si="42"/>
      </c>
      <c r="X57" s="61">
        <f t="shared" si="43"/>
      </c>
      <c r="Y57" s="61">
        <f t="shared" si="44"/>
      </c>
      <c r="Z57" s="61">
        <f t="shared" si="45"/>
      </c>
      <c r="AA57" s="61">
        <f t="shared" si="46"/>
      </c>
      <c r="AB57" s="61">
        <f t="shared" si="47"/>
      </c>
      <c r="AC57" s="61">
        <f t="shared" si="48"/>
      </c>
      <c r="AD57" s="61">
        <f t="shared" si="49"/>
      </c>
      <c r="AE57" s="61">
        <f t="shared" si="50"/>
      </c>
      <c r="AF57" s="61">
        <f t="shared" si="51"/>
      </c>
      <c r="AS57" s="154">
        <f t="shared" si="3"/>
        <v>36842</v>
      </c>
      <c r="AT57" s="120">
        <f t="shared" si="29"/>
        <v>1752.34</v>
      </c>
      <c r="AU57" s="106">
        <f t="shared" si="4"/>
        <v>200</v>
      </c>
      <c r="AV57" s="106" t="str">
        <f t="shared" si="5"/>
        <v>C</v>
      </c>
      <c r="AW57" t="s">
        <v>128</v>
      </c>
      <c r="AX57" s="106">
        <f t="shared" si="6"/>
      </c>
      <c r="AY57" s="120">
        <f t="shared" si="34"/>
        <v>0</v>
      </c>
      <c r="AZ57" s="106">
        <f t="shared" si="7"/>
        <v>1644.34</v>
      </c>
      <c r="BA57" s="120">
        <f t="shared" si="31"/>
        <v>1644.34</v>
      </c>
      <c r="BB57" s="106">
        <f t="shared" si="8"/>
        <v>2798.79</v>
      </c>
      <c r="BC57" s="120">
        <f t="shared" si="32"/>
        <v>2798.79</v>
      </c>
    </row>
    <row r="58" spans="1:55" ht="12.75">
      <c r="A58" s="38">
        <v>36842</v>
      </c>
      <c r="B58" s="58"/>
      <c r="C58" s="58"/>
      <c r="D58" s="58"/>
      <c r="E58" s="58"/>
      <c r="F58" s="58" t="s">
        <v>24</v>
      </c>
      <c r="G58" s="58">
        <v>44</v>
      </c>
      <c r="H58" s="121" t="s">
        <v>381</v>
      </c>
      <c r="I58" s="119" t="s">
        <v>366</v>
      </c>
      <c r="J58" s="119" t="s">
        <v>375</v>
      </c>
      <c r="K58" s="120"/>
      <c r="L58" s="142">
        <f t="shared" si="33"/>
        <v>1644.34</v>
      </c>
      <c r="M58" s="120">
        <f t="shared" si="52"/>
        <v>2754.79</v>
      </c>
      <c r="N58" s="129">
        <f t="shared" si="35"/>
      </c>
      <c r="O58" s="129">
        <f t="shared" si="36"/>
      </c>
      <c r="P58" s="129">
        <f t="shared" si="37"/>
      </c>
      <c r="Q58" s="129">
        <f t="shared" si="38"/>
      </c>
      <c r="R58" s="129">
        <f t="shared" si="39"/>
      </c>
      <c r="S58" s="129">
        <f t="shared" si="40"/>
      </c>
      <c r="T58" s="129">
        <f t="shared" si="1"/>
      </c>
      <c r="U58" s="129">
        <f t="shared" si="2"/>
      </c>
      <c r="V58" s="61">
        <f t="shared" si="41"/>
      </c>
      <c r="W58" s="61">
        <f t="shared" si="42"/>
      </c>
      <c r="X58" s="61">
        <f t="shared" si="43"/>
      </c>
      <c r="Y58" s="61">
        <f t="shared" si="44"/>
        <v>44</v>
      </c>
      <c r="Z58" s="61">
        <f t="shared" si="45"/>
      </c>
      <c r="AA58" s="61">
        <f t="shared" si="46"/>
      </c>
      <c r="AB58" s="61">
        <f t="shared" si="47"/>
      </c>
      <c r="AC58" s="61">
        <f t="shared" si="48"/>
      </c>
      <c r="AD58" s="61">
        <f t="shared" si="49"/>
      </c>
      <c r="AE58" s="61">
        <f t="shared" si="50"/>
      </c>
      <c r="AF58" s="61">
        <f t="shared" si="51"/>
      </c>
      <c r="AS58" s="154">
        <f t="shared" si="3"/>
        <v>36842</v>
      </c>
      <c r="AT58" s="120">
        <f t="shared" si="29"/>
      </c>
      <c r="AU58" s="106">
        <f t="shared" si="4"/>
        <v>44</v>
      </c>
      <c r="AV58" s="106" t="str">
        <f t="shared" si="5"/>
        <v>C</v>
      </c>
      <c r="AW58" t="s">
        <v>128</v>
      </c>
      <c r="AX58" s="106">
        <f t="shared" si="6"/>
      </c>
      <c r="AY58" s="120">
        <f t="shared" si="34"/>
        <v>0</v>
      </c>
      <c r="AZ58" s="106">
        <f t="shared" si="7"/>
        <v>1644.34</v>
      </c>
      <c r="BA58" s="120">
        <f t="shared" si="31"/>
        <v>1644.34</v>
      </c>
      <c r="BB58" s="106">
        <f t="shared" si="8"/>
        <v>2754.79</v>
      </c>
      <c r="BC58" s="120">
        <f t="shared" si="32"/>
        <v>2754.79</v>
      </c>
    </row>
    <row r="59" spans="1:55" ht="12.75">
      <c r="A59" s="38">
        <v>36842</v>
      </c>
      <c r="B59" s="58"/>
      <c r="C59" s="58"/>
      <c r="D59" s="58"/>
      <c r="E59" s="58"/>
      <c r="F59" s="58" t="s">
        <v>24</v>
      </c>
      <c r="G59" s="58">
        <v>40</v>
      </c>
      <c r="H59" s="121" t="s">
        <v>381</v>
      </c>
      <c r="I59" s="119" t="s">
        <v>366</v>
      </c>
      <c r="J59" s="119" t="s">
        <v>375</v>
      </c>
      <c r="K59" s="120"/>
      <c r="L59" s="142">
        <f t="shared" si="33"/>
        <v>1644.34</v>
      </c>
      <c r="M59" s="120">
        <f t="shared" si="52"/>
        <v>2714.79</v>
      </c>
      <c r="N59" s="129">
        <f t="shared" si="35"/>
      </c>
      <c r="O59" s="129">
        <f t="shared" si="36"/>
      </c>
      <c r="P59" s="129">
        <f t="shared" si="37"/>
      </c>
      <c r="Q59" s="129">
        <f t="shared" si="38"/>
      </c>
      <c r="R59" s="129">
        <f t="shared" si="39"/>
      </c>
      <c r="S59" s="129">
        <f t="shared" si="40"/>
      </c>
      <c r="T59" s="129">
        <f t="shared" si="1"/>
      </c>
      <c r="U59" s="129">
        <f t="shared" si="2"/>
      </c>
      <c r="V59" s="61">
        <f t="shared" si="41"/>
      </c>
      <c r="W59" s="61">
        <f t="shared" si="42"/>
      </c>
      <c r="X59" s="61">
        <f t="shared" si="43"/>
      </c>
      <c r="Y59" s="61">
        <f t="shared" si="44"/>
        <v>40</v>
      </c>
      <c r="Z59" s="61">
        <f t="shared" si="45"/>
      </c>
      <c r="AA59" s="61">
        <f t="shared" si="46"/>
      </c>
      <c r="AB59" s="61">
        <f t="shared" si="47"/>
      </c>
      <c r="AC59" s="61">
        <f t="shared" si="48"/>
      </c>
      <c r="AD59" s="61">
        <f t="shared" si="49"/>
      </c>
      <c r="AE59" s="61">
        <f t="shared" si="50"/>
      </c>
      <c r="AF59" s="61">
        <f t="shared" si="51"/>
      </c>
      <c r="AS59" s="154">
        <f t="shared" si="3"/>
        <v>36842</v>
      </c>
      <c r="AT59" s="120">
        <f t="shared" si="29"/>
      </c>
      <c r="AU59" s="106">
        <f t="shared" si="4"/>
        <v>40</v>
      </c>
      <c r="AV59" s="106" t="str">
        <f t="shared" si="5"/>
        <v>C</v>
      </c>
      <c r="AW59" t="s">
        <v>128</v>
      </c>
      <c r="AX59" s="106">
        <f t="shared" si="6"/>
      </c>
      <c r="AY59" s="120">
        <f t="shared" si="34"/>
        <v>0</v>
      </c>
      <c r="AZ59" s="106">
        <f t="shared" si="7"/>
        <v>1644.34</v>
      </c>
      <c r="BA59" s="120">
        <f t="shared" si="31"/>
        <v>1644.34</v>
      </c>
      <c r="BB59" s="106">
        <f t="shared" si="8"/>
        <v>2714.79</v>
      </c>
      <c r="BC59" s="120">
        <f t="shared" si="32"/>
        <v>2714.79</v>
      </c>
    </row>
    <row r="60" spans="1:55" ht="12.75">
      <c r="A60" s="38">
        <v>36849</v>
      </c>
      <c r="B60" s="58">
        <v>749.13</v>
      </c>
      <c r="C60" s="58"/>
      <c r="D60" s="58"/>
      <c r="E60" s="58"/>
      <c r="F60" s="58"/>
      <c r="G60" s="58"/>
      <c r="H60" s="121" t="s">
        <v>340</v>
      </c>
      <c r="I60" s="119" t="s">
        <v>366</v>
      </c>
      <c r="J60" s="119"/>
      <c r="K60" s="120"/>
      <c r="L60" s="142">
        <f t="shared" si="33"/>
        <v>1644.34</v>
      </c>
      <c r="M60" s="120">
        <f t="shared" si="52"/>
        <v>3463.92</v>
      </c>
      <c r="N60" s="129">
        <f t="shared" si="35"/>
      </c>
      <c r="O60" s="129">
        <f t="shared" si="36"/>
      </c>
      <c r="P60" s="129">
        <f t="shared" si="37"/>
      </c>
      <c r="Q60" s="129">
        <f t="shared" si="38"/>
      </c>
      <c r="R60" s="129">
        <f t="shared" si="39"/>
      </c>
      <c r="S60" s="129">
        <f t="shared" si="40"/>
      </c>
      <c r="T60" s="129">
        <f t="shared" si="1"/>
      </c>
      <c r="U60" s="129">
        <f t="shared" si="2"/>
      </c>
      <c r="V60" s="61">
        <f t="shared" si="41"/>
      </c>
      <c r="W60" s="61">
        <f t="shared" si="42"/>
      </c>
      <c r="X60" s="61">
        <f t="shared" si="43"/>
      </c>
      <c r="Y60" s="61">
        <f t="shared" si="44"/>
      </c>
      <c r="Z60" s="61">
        <f t="shared" si="45"/>
      </c>
      <c r="AA60" s="61">
        <f t="shared" si="46"/>
      </c>
      <c r="AB60" s="61">
        <f t="shared" si="47"/>
      </c>
      <c r="AC60" s="61">
        <f t="shared" si="48"/>
      </c>
      <c r="AD60" s="61">
        <f t="shared" si="49"/>
      </c>
      <c r="AE60" s="61">
        <f t="shared" si="50"/>
      </c>
      <c r="AF60" s="61">
        <f t="shared" si="51"/>
      </c>
      <c r="AS60" s="154">
        <f t="shared" si="3"/>
        <v>36849</v>
      </c>
      <c r="AT60" s="120">
        <f t="shared" si="29"/>
        <v>749.13</v>
      </c>
      <c r="AU60" s="106">
        <f t="shared" si="4"/>
      </c>
      <c r="AV60" s="106" t="str">
        <f t="shared" si="5"/>
        <v>C</v>
      </c>
      <c r="AW60" t="s">
        <v>128</v>
      </c>
      <c r="AX60" s="106">
        <f t="shared" si="6"/>
      </c>
      <c r="AY60" s="120">
        <f t="shared" si="34"/>
        <v>0</v>
      </c>
      <c r="AZ60" s="106">
        <f t="shared" si="7"/>
        <v>1644.34</v>
      </c>
      <c r="BA60" s="120">
        <f t="shared" si="31"/>
        <v>1644.34</v>
      </c>
      <c r="BB60" s="106">
        <f t="shared" si="8"/>
        <v>3463.92</v>
      </c>
      <c r="BC60" s="120">
        <f t="shared" si="32"/>
        <v>3463.92</v>
      </c>
    </row>
    <row r="61" spans="1:55" ht="12.75">
      <c r="A61" s="38">
        <v>36854</v>
      </c>
      <c r="B61" s="58"/>
      <c r="C61" s="58"/>
      <c r="D61" s="58"/>
      <c r="E61" s="58"/>
      <c r="F61" s="58" t="s">
        <v>25</v>
      </c>
      <c r="G61" s="58">
        <v>601.56</v>
      </c>
      <c r="H61" s="121" t="s">
        <v>337</v>
      </c>
      <c r="I61" s="119" t="s">
        <v>364</v>
      </c>
      <c r="J61" s="119" t="s">
        <v>371</v>
      </c>
      <c r="K61" s="120"/>
      <c r="L61" s="142">
        <f t="shared" si="33"/>
        <v>1042.78</v>
      </c>
      <c r="M61" s="120">
        <f t="shared" si="52"/>
        <v>3463.92</v>
      </c>
      <c r="N61" s="129">
        <f t="shared" si="35"/>
      </c>
      <c r="O61" s="129">
        <f t="shared" si="36"/>
      </c>
      <c r="P61" s="129">
        <f t="shared" si="37"/>
      </c>
      <c r="Q61" s="129">
        <f t="shared" si="38"/>
      </c>
      <c r="R61" s="129">
        <f t="shared" si="39"/>
      </c>
      <c r="S61" s="129">
        <f t="shared" si="40"/>
        <v>601.56</v>
      </c>
      <c r="T61" s="129">
        <f t="shared" si="1"/>
      </c>
      <c r="U61" s="129">
        <f t="shared" si="2"/>
      </c>
      <c r="V61" s="61">
        <f t="shared" si="41"/>
      </c>
      <c r="W61" s="61">
        <f t="shared" si="42"/>
      </c>
      <c r="X61" s="61">
        <f t="shared" si="43"/>
      </c>
      <c r="Y61" s="61">
        <f t="shared" si="44"/>
      </c>
      <c r="Z61" s="61">
        <f t="shared" si="45"/>
      </c>
      <c r="AA61" s="61">
        <f t="shared" si="46"/>
      </c>
      <c r="AB61" s="61">
        <f t="shared" si="47"/>
      </c>
      <c r="AC61" s="61">
        <f t="shared" si="48"/>
      </c>
      <c r="AD61" s="61">
        <f t="shared" si="49"/>
      </c>
      <c r="AE61" s="61">
        <f t="shared" si="50"/>
      </c>
      <c r="AF61" s="61">
        <f t="shared" si="51"/>
      </c>
      <c r="AS61" s="154">
        <f t="shared" si="3"/>
        <v>36854</v>
      </c>
      <c r="AT61" s="120">
        <f t="shared" si="29"/>
      </c>
      <c r="AU61" s="106">
        <f t="shared" si="4"/>
        <v>601.56</v>
      </c>
      <c r="AV61" s="106" t="str">
        <f t="shared" si="5"/>
        <v>B</v>
      </c>
      <c r="AW61" t="s">
        <v>128</v>
      </c>
      <c r="AX61" s="106">
        <f t="shared" si="6"/>
      </c>
      <c r="AY61" s="120">
        <f t="shared" si="34"/>
        <v>0</v>
      </c>
      <c r="AZ61" s="106">
        <f t="shared" si="7"/>
        <v>1042.78</v>
      </c>
      <c r="BA61" s="120">
        <f t="shared" si="31"/>
        <v>1042.78</v>
      </c>
      <c r="BB61" s="106">
        <f t="shared" si="8"/>
        <v>3463.92</v>
      </c>
      <c r="BC61" s="120">
        <f t="shared" si="32"/>
        <v>3463.92</v>
      </c>
    </row>
    <row r="62" spans="1:55" ht="12.75">
      <c r="A62" s="38">
        <v>36857</v>
      </c>
      <c r="B62" s="58"/>
      <c r="C62" s="58"/>
      <c r="D62" s="58"/>
      <c r="E62" s="58"/>
      <c r="F62" s="58" t="s">
        <v>24</v>
      </c>
      <c r="G62" s="58">
        <v>62.98</v>
      </c>
      <c r="H62" s="121" t="s">
        <v>407</v>
      </c>
      <c r="I62" s="119" t="s">
        <v>366</v>
      </c>
      <c r="J62" s="119" t="s">
        <v>362</v>
      </c>
      <c r="K62" s="120"/>
      <c r="L62" s="142">
        <f t="shared" si="33"/>
        <v>1042.78</v>
      </c>
      <c r="M62" s="120">
        <f t="shared" si="52"/>
        <v>3400.94</v>
      </c>
      <c r="N62" s="129">
        <f t="shared" si="35"/>
        <v>62.98</v>
      </c>
      <c r="O62" s="129">
        <f t="shared" si="36"/>
      </c>
      <c r="P62" s="129">
        <f t="shared" si="37"/>
      </c>
      <c r="Q62" s="129">
        <f t="shared" si="38"/>
      </c>
      <c r="R62" s="129">
        <f t="shared" si="39"/>
      </c>
      <c r="S62" s="129">
        <f t="shared" si="40"/>
      </c>
      <c r="T62" s="129">
        <f t="shared" si="1"/>
      </c>
      <c r="U62" s="129">
        <f t="shared" si="2"/>
      </c>
      <c r="V62" s="61">
        <f t="shared" si="41"/>
      </c>
      <c r="W62" s="61">
        <f t="shared" si="42"/>
      </c>
      <c r="X62" s="61">
        <f t="shared" si="43"/>
      </c>
      <c r="Y62" s="61">
        <f t="shared" si="44"/>
      </c>
      <c r="Z62" s="61">
        <f t="shared" si="45"/>
      </c>
      <c r="AA62" s="61">
        <f t="shared" si="46"/>
      </c>
      <c r="AB62" s="61">
        <f t="shared" si="47"/>
      </c>
      <c r="AC62" s="61">
        <f t="shared" si="48"/>
      </c>
      <c r="AD62" s="61">
        <f t="shared" si="49"/>
      </c>
      <c r="AE62" s="61">
        <f t="shared" si="50"/>
      </c>
      <c r="AF62" s="61">
        <f t="shared" si="51"/>
      </c>
      <c r="AS62" s="154">
        <f t="shared" si="3"/>
        <v>36857</v>
      </c>
      <c r="AT62" s="120">
        <f t="shared" si="29"/>
      </c>
      <c r="AU62" s="106">
        <f t="shared" si="4"/>
        <v>62.98</v>
      </c>
      <c r="AV62" s="106" t="str">
        <f t="shared" si="5"/>
        <v>C</v>
      </c>
      <c r="AW62" t="s">
        <v>128</v>
      </c>
      <c r="AX62" s="106">
        <f t="shared" si="6"/>
      </c>
      <c r="AY62" s="120">
        <f t="shared" si="34"/>
        <v>0</v>
      </c>
      <c r="AZ62" s="106">
        <f t="shared" si="7"/>
        <v>1042.78</v>
      </c>
      <c r="BA62" s="120">
        <f t="shared" si="31"/>
        <v>1042.78</v>
      </c>
      <c r="BB62" s="106">
        <f t="shared" si="8"/>
        <v>3400.94</v>
      </c>
      <c r="BC62" s="120">
        <f t="shared" si="32"/>
        <v>3400.94</v>
      </c>
    </row>
    <row r="63" spans="1:55" ht="12.75">
      <c r="A63" s="38">
        <v>36857</v>
      </c>
      <c r="B63" s="58"/>
      <c r="C63" s="58"/>
      <c r="D63" s="58"/>
      <c r="E63" s="58"/>
      <c r="F63" s="58" t="s">
        <v>18</v>
      </c>
      <c r="G63" s="58">
        <v>7.72</v>
      </c>
      <c r="H63" s="121" t="s">
        <v>379</v>
      </c>
      <c r="I63" s="121" t="s">
        <v>366</v>
      </c>
      <c r="J63" s="119" t="s">
        <v>373</v>
      </c>
      <c r="K63" s="120"/>
      <c r="L63" s="142">
        <f t="shared" si="33"/>
        <v>1042.78</v>
      </c>
      <c r="M63" s="120">
        <f t="shared" si="52"/>
        <v>3393.2200000000003</v>
      </c>
      <c r="N63" s="129">
        <f t="shared" si="35"/>
      </c>
      <c r="O63" s="129">
        <f t="shared" si="36"/>
      </c>
      <c r="P63" s="129">
        <f t="shared" si="37"/>
      </c>
      <c r="Q63" s="129">
        <f t="shared" si="38"/>
      </c>
      <c r="R63" s="129">
        <f t="shared" si="39"/>
      </c>
      <c r="S63" s="129">
        <f t="shared" si="40"/>
      </c>
      <c r="T63" s="129">
        <f t="shared" si="1"/>
      </c>
      <c r="U63" s="129">
        <f t="shared" si="2"/>
      </c>
      <c r="V63" s="61">
        <f t="shared" si="41"/>
      </c>
      <c r="W63" s="61">
        <f t="shared" si="42"/>
        <v>7.72</v>
      </c>
      <c r="X63" s="61">
        <f t="shared" si="43"/>
      </c>
      <c r="Y63" s="61">
        <f t="shared" si="44"/>
      </c>
      <c r="Z63" s="61">
        <f t="shared" si="45"/>
      </c>
      <c r="AA63" s="61">
        <f t="shared" si="46"/>
      </c>
      <c r="AB63" s="61">
        <f t="shared" si="47"/>
      </c>
      <c r="AC63" s="61">
        <f t="shared" si="48"/>
      </c>
      <c r="AD63" s="61">
        <f t="shared" si="49"/>
      </c>
      <c r="AE63" s="61">
        <f t="shared" si="50"/>
      </c>
      <c r="AF63" s="61">
        <f t="shared" si="51"/>
      </c>
      <c r="AS63" s="154">
        <f t="shared" si="3"/>
        <v>36857</v>
      </c>
      <c r="AT63" s="120">
        <f t="shared" si="29"/>
      </c>
      <c r="AU63" s="106">
        <f t="shared" si="4"/>
        <v>7.72</v>
      </c>
      <c r="AV63" s="106" t="str">
        <f t="shared" si="5"/>
        <v>C</v>
      </c>
      <c r="AW63" t="s">
        <v>128</v>
      </c>
      <c r="AX63" s="106">
        <f t="shared" si="6"/>
      </c>
      <c r="AY63" s="120">
        <f t="shared" si="34"/>
        <v>0</v>
      </c>
      <c r="AZ63" s="106">
        <f t="shared" si="7"/>
        <v>1042.78</v>
      </c>
      <c r="BA63" s="120">
        <f t="shared" si="31"/>
        <v>1042.78</v>
      </c>
      <c r="BB63" s="106">
        <f t="shared" si="8"/>
        <v>3393.2200000000003</v>
      </c>
      <c r="BC63" s="120">
        <f t="shared" si="32"/>
        <v>3393.2200000000003</v>
      </c>
    </row>
    <row r="64" spans="1:55" ht="12.75">
      <c r="A64" s="38">
        <v>36857</v>
      </c>
      <c r="B64" s="58"/>
      <c r="C64" s="58"/>
      <c r="D64" s="58"/>
      <c r="E64" s="58"/>
      <c r="F64" s="58" t="s">
        <v>24</v>
      </c>
      <c r="G64" s="58">
        <v>47</v>
      </c>
      <c r="H64" s="121" t="s">
        <v>381</v>
      </c>
      <c r="I64" s="121" t="s">
        <v>366</v>
      </c>
      <c r="J64" s="119" t="s">
        <v>375</v>
      </c>
      <c r="K64" s="120"/>
      <c r="L64" s="142">
        <f t="shared" si="33"/>
        <v>1042.78</v>
      </c>
      <c r="M64" s="120">
        <f t="shared" si="52"/>
        <v>3346.2200000000003</v>
      </c>
      <c r="N64" s="129">
        <f t="shared" si="35"/>
      </c>
      <c r="O64" s="129">
        <f t="shared" si="36"/>
      </c>
      <c r="P64" s="129">
        <f t="shared" si="37"/>
      </c>
      <c r="Q64" s="129">
        <f t="shared" si="38"/>
      </c>
      <c r="R64" s="129">
        <f t="shared" si="39"/>
      </c>
      <c r="S64" s="129">
        <f t="shared" si="40"/>
      </c>
      <c r="T64" s="129">
        <f t="shared" si="1"/>
      </c>
      <c r="U64" s="129">
        <f t="shared" si="2"/>
      </c>
      <c r="V64" s="61">
        <f t="shared" si="41"/>
      </c>
      <c r="W64" s="61">
        <f t="shared" si="42"/>
      </c>
      <c r="X64" s="61">
        <f t="shared" si="43"/>
      </c>
      <c r="Y64" s="61">
        <f t="shared" si="44"/>
        <v>47</v>
      </c>
      <c r="Z64" s="61">
        <f t="shared" si="45"/>
      </c>
      <c r="AA64" s="61">
        <f t="shared" si="46"/>
      </c>
      <c r="AB64" s="61">
        <f t="shared" si="47"/>
      </c>
      <c r="AC64" s="61">
        <f t="shared" si="48"/>
      </c>
      <c r="AD64" s="61">
        <f t="shared" si="49"/>
      </c>
      <c r="AE64" s="61">
        <f t="shared" si="50"/>
      </c>
      <c r="AF64" s="61">
        <f t="shared" si="51"/>
      </c>
      <c r="AS64" s="154">
        <f t="shared" si="3"/>
        <v>36857</v>
      </c>
      <c r="AT64" s="120">
        <f t="shared" si="29"/>
      </c>
      <c r="AU64" s="106">
        <f t="shared" si="4"/>
        <v>47</v>
      </c>
      <c r="AV64" s="106" t="str">
        <f t="shared" si="5"/>
        <v>C</v>
      </c>
      <c r="AW64" t="s">
        <v>128</v>
      </c>
      <c r="AX64" s="106">
        <f t="shared" si="6"/>
      </c>
      <c r="AY64" s="120">
        <f t="shared" si="34"/>
        <v>0</v>
      </c>
      <c r="AZ64" s="106">
        <f t="shared" si="7"/>
        <v>1042.78</v>
      </c>
      <c r="BA64" s="120">
        <f t="shared" si="31"/>
        <v>1042.78</v>
      </c>
      <c r="BB64" s="106">
        <f t="shared" si="8"/>
        <v>3346.2200000000003</v>
      </c>
      <c r="BC64" s="120">
        <f t="shared" si="32"/>
        <v>3346.2200000000003</v>
      </c>
    </row>
    <row r="65" spans="1:55" ht="12.75">
      <c r="A65" s="38">
        <v>36857</v>
      </c>
      <c r="B65" s="58"/>
      <c r="C65" s="58"/>
      <c r="D65" s="58"/>
      <c r="E65" s="58"/>
      <c r="F65" s="58" t="s">
        <v>39</v>
      </c>
      <c r="G65" s="58">
        <v>70</v>
      </c>
      <c r="H65" s="121" t="s">
        <v>40</v>
      </c>
      <c r="I65" s="121" t="s">
        <v>366</v>
      </c>
      <c r="J65" s="119" t="s">
        <v>384</v>
      </c>
      <c r="K65" s="120"/>
      <c r="L65" s="142">
        <f t="shared" si="33"/>
        <v>1042.78</v>
      </c>
      <c r="M65" s="120">
        <f t="shared" si="52"/>
        <v>3276.2200000000003</v>
      </c>
      <c r="N65" s="129">
        <f t="shared" si="35"/>
      </c>
      <c r="O65" s="129">
        <f t="shared" si="36"/>
      </c>
      <c r="P65" s="129">
        <f t="shared" si="37"/>
      </c>
      <c r="Q65" s="129">
        <f t="shared" si="38"/>
      </c>
      <c r="R65" s="129">
        <f t="shared" si="39"/>
      </c>
      <c r="S65" s="129">
        <f t="shared" si="40"/>
      </c>
      <c r="T65" s="129">
        <f t="shared" si="1"/>
      </c>
      <c r="U65" s="129">
        <f t="shared" si="2"/>
      </c>
      <c r="V65" s="61">
        <f t="shared" si="41"/>
      </c>
      <c r="W65" s="61">
        <f t="shared" si="42"/>
      </c>
      <c r="X65" s="61">
        <f t="shared" si="43"/>
      </c>
      <c r="Y65" s="61">
        <f t="shared" si="44"/>
      </c>
      <c r="Z65" s="61">
        <f t="shared" si="45"/>
      </c>
      <c r="AA65" s="61">
        <f t="shared" si="46"/>
      </c>
      <c r="AB65" s="61">
        <f t="shared" si="47"/>
      </c>
      <c r="AC65" s="61">
        <f t="shared" si="48"/>
        <v>70</v>
      </c>
      <c r="AD65" s="61">
        <f t="shared" si="49"/>
      </c>
      <c r="AE65" s="61">
        <f t="shared" si="50"/>
      </c>
      <c r="AF65" s="61">
        <f t="shared" si="51"/>
      </c>
      <c r="AS65" s="154">
        <f t="shared" si="3"/>
        <v>36857</v>
      </c>
      <c r="AT65" s="120">
        <f t="shared" si="29"/>
      </c>
      <c r="AU65" s="106">
        <f t="shared" si="4"/>
        <v>70</v>
      </c>
      <c r="AV65" s="106" t="str">
        <f t="shared" si="5"/>
        <v>C</v>
      </c>
      <c r="AW65" t="s">
        <v>128</v>
      </c>
      <c r="AX65" s="106">
        <f t="shared" si="6"/>
      </c>
      <c r="AY65" s="120">
        <f t="shared" si="34"/>
        <v>0</v>
      </c>
      <c r="AZ65" s="106">
        <f t="shared" si="7"/>
        <v>1042.78</v>
      </c>
      <c r="BA65" s="120">
        <f t="shared" si="31"/>
        <v>1042.78</v>
      </c>
      <c r="BB65" s="106">
        <f t="shared" si="8"/>
        <v>3276.2200000000003</v>
      </c>
      <c r="BC65" s="120">
        <f t="shared" si="32"/>
        <v>3276.2200000000003</v>
      </c>
    </row>
    <row r="66" spans="1:55" ht="12.75">
      <c r="A66" s="38">
        <v>36859</v>
      </c>
      <c r="B66" s="58">
        <v>1612.45</v>
      </c>
      <c r="C66" s="58"/>
      <c r="D66" s="58">
        <v>0.26</v>
      </c>
      <c r="E66" s="58"/>
      <c r="F66" s="58" t="s">
        <v>24</v>
      </c>
      <c r="G66" s="58">
        <v>326.43</v>
      </c>
      <c r="H66" s="121" t="s">
        <v>41</v>
      </c>
      <c r="I66" s="121" t="s">
        <v>366</v>
      </c>
      <c r="J66" s="119" t="s">
        <v>376</v>
      </c>
      <c r="K66" s="120"/>
      <c r="L66" s="142">
        <f t="shared" si="33"/>
        <v>1042.78</v>
      </c>
      <c r="M66" s="120">
        <f t="shared" si="52"/>
        <v>4562.5</v>
      </c>
      <c r="N66" s="129">
        <f t="shared" si="35"/>
      </c>
      <c r="O66" s="129">
        <f t="shared" si="36"/>
      </c>
      <c r="P66" s="129">
        <f t="shared" si="37"/>
      </c>
      <c r="Q66" s="129">
        <f t="shared" si="38"/>
      </c>
      <c r="R66" s="129">
        <f t="shared" si="39"/>
      </c>
      <c r="S66" s="129">
        <f t="shared" si="40"/>
      </c>
      <c r="T66" s="129">
        <f t="shared" si="1"/>
      </c>
      <c r="U66" s="129">
        <f t="shared" si="2"/>
      </c>
      <c r="V66" s="61">
        <f t="shared" si="41"/>
      </c>
      <c r="W66" s="61">
        <f t="shared" si="42"/>
      </c>
      <c r="X66" s="61">
        <f t="shared" si="43"/>
      </c>
      <c r="Y66" s="61">
        <f t="shared" si="44"/>
      </c>
      <c r="Z66" s="61">
        <f t="shared" si="45"/>
        <v>326.43</v>
      </c>
      <c r="AA66" s="61">
        <f t="shared" si="46"/>
      </c>
      <c r="AB66" s="61">
        <f t="shared" si="47"/>
      </c>
      <c r="AC66" s="61">
        <f t="shared" si="48"/>
      </c>
      <c r="AD66" s="61">
        <f t="shared" si="49"/>
      </c>
      <c r="AE66" s="61">
        <f t="shared" si="50"/>
      </c>
      <c r="AF66" s="61">
        <f t="shared" si="51"/>
      </c>
      <c r="AS66" s="154">
        <f t="shared" si="3"/>
        <v>36859</v>
      </c>
      <c r="AT66" s="120">
        <f t="shared" si="29"/>
        <v>1612.71</v>
      </c>
      <c r="AU66" s="106">
        <f t="shared" si="4"/>
        <v>326.43</v>
      </c>
      <c r="AV66" s="106" t="str">
        <f t="shared" si="5"/>
        <v>C</v>
      </c>
      <c r="AW66" t="s">
        <v>128</v>
      </c>
      <c r="AX66" s="106">
        <f t="shared" si="6"/>
      </c>
      <c r="AY66" s="120">
        <f t="shared" si="34"/>
        <v>0</v>
      </c>
      <c r="AZ66" s="106">
        <f t="shared" si="7"/>
        <v>1042.78</v>
      </c>
      <c r="BA66" s="120">
        <f t="shared" si="31"/>
        <v>1042.78</v>
      </c>
      <c r="BB66" s="106">
        <f t="shared" si="8"/>
        <v>4562.5</v>
      </c>
      <c r="BC66" s="120">
        <f t="shared" si="32"/>
        <v>4562.5</v>
      </c>
    </row>
    <row r="67" spans="1:55" ht="12.75">
      <c r="A67" s="38">
        <v>36859</v>
      </c>
      <c r="B67" s="58"/>
      <c r="C67" s="58">
        <v>200</v>
      </c>
      <c r="D67" s="58"/>
      <c r="E67" s="58"/>
      <c r="F67" s="58"/>
      <c r="G67" s="58"/>
      <c r="H67" s="121" t="s">
        <v>37</v>
      </c>
      <c r="I67" s="121" t="s">
        <v>364</v>
      </c>
      <c r="J67" s="119"/>
      <c r="K67" s="120"/>
      <c r="L67" s="142">
        <f t="shared" si="33"/>
        <v>1242.78</v>
      </c>
      <c r="M67" s="120">
        <f t="shared" si="52"/>
        <v>4562.5</v>
      </c>
      <c r="N67" s="129">
        <f t="shared" si="35"/>
      </c>
      <c r="O67" s="129">
        <f t="shared" si="36"/>
      </c>
      <c r="P67" s="129">
        <f t="shared" si="37"/>
      </c>
      <c r="Q67" s="129">
        <f t="shared" si="38"/>
      </c>
      <c r="R67" s="129">
        <f t="shared" si="39"/>
      </c>
      <c r="S67" s="129">
        <f t="shared" si="40"/>
      </c>
      <c r="T67" s="129">
        <f t="shared" si="1"/>
      </c>
      <c r="U67" s="129">
        <f t="shared" si="2"/>
      </c>
      <c r="V67" s="61">
        <f t="shared" si="41"/>
      </c>
      <c r="W67" s="61">
        <f t="shared" si="42"/>
      </c>
      <c r="X67" s="61">
        <f t="shared" si="43"/>
      </c>
      <c r="Y67" s="61">
        <f t="shared" si="44"/>
      </c>
      <c r="Z67" s="61">
        <f t="shared" si="45"/>
      </c>
      <c r="AA67" s="61">
        <f t="shared" si="46"/>
      </c>
      <c r="AB67" s="61">
        <f t="shared" si="47"/>
      </c>
      <c r="AC67" s="61">
        <f t="shared" si="48"/>
      </c>
      <c r="AD67" s="61">
        <f t="shared" si="49"/>
      </c>
      <c r="AE67" s="61">
        <f t="shared" si="50"/>
      </c>
      <c r="AF67" s="61">
        <f t="shared" si="51"/>
      </c>
      <c r="AS67" s="154">
        <f t="shared" si="3"/>
        <v>36859</v>
      </c>
      <c r="AT67" s="120">
        <f t="shared" si="29"/>
        <v>200</v>
      </c>
      <c r="AU67" s="106">
        <f t="shared" si="4"/>
      </c>
      <c r="AV67" s="106" t="str">
        <f t="shared" si="5"/>
        <v>B</v>
      </c>
      <c r="AW67" t="s">
        <v>128</v>
      </c>
      <c r="AX67" s="106">
        <f t="shared" si="6"/>
      </c>
      <c r="AY67" s="120">
        <f t="shared" si="34"/>
        <v>0</v>
      </c>
      <c r="AZ67" s="106">
        <f t="shared" si="7"/>
        <v>1242.78</v>
      </c>
      <c r="BA67" s="120">
        <f t="shared" si="31"/>
        <v>1242.78</v>
      </c>
      <c r="BB67" s="106">
        <f t="shared" si="8"/>
        <v>4562.5</v>
      </c>
      <c r="BC67" s="120">
        <f t="shared" si="32"/>
        <v>4562.5</v>
      </c>
    </row>
    <row r="68" spans="1:55" ht="12.75">
      <c r="A68" s="38" t="s">
        <v>348</v>
      </c>
      <c r="B68" s="58"/>
      <c r="C68" s="58"/>
      <c r="D68" s="58"/>
      <c r="E68" s="58"/>
      <c r="F68" s="58" t="s">
        <v>18</v>
      </c>
      <c r="G68" s="58">
        <v>133.33</v>
      </c>
      <c r="H68" s="58" t="s">
        <v>420</v>
      </c>
      <c r="I68" s="119" t="s">
        <v>366</v>
      </c>
      <c r="J68" s="123" t="s">
        <v>362</v>
      </c>
      <c r="K68" s="120"/>
      <c r="L68" s="142">
        <f t="shared" si="33"/>
        <v>1242.78</v>
      </c>
      <c r="M68" s="120">
        <f t="shared" si="52"/>
        <v>4429.17</v>
      </c>
      <c r="N68" s="129">
        <f t="shared" si="35"/>
        <v>133.33</v>
      </c>
      <c r="O68" s="129">
        <f t="shared" si="36"/>
      </c>
      <c r="P68" s="129">
        <f t="shared" si="37"/>
      </c>
      <c r="Q68" s="129">
        <f t="shared" si="38"/>
      </c>
      <c r="R68" s="129">
        <f t="shared" si="39"/>
      </c>
      <c r="S68" s="129">
        <f t="shared" si="40"/>
      </c>
      <c r="T68" s="129">
        <f t="shared" si="1"/>
      </c>
      <c r="U68" s="129">
        <f t="shared" si="2"/>
      </c>
      <c r="V68" s="61">
        <f t="shared" si="41"/>
      </c>
      <c r="W68" s="61">
        <f t="shared" si="42"/>
      </c>
      <c r="X68" s="61">
        <f t="shared" si="43"/>
      </c>
      <c r="Y68" s="61">
        <f t="shared" si="44"/>
      </c>
      <c r="Z68" s="61">
        <f t="shared" si="45"/>
      </c>
      <c r="AA68" s="61">
        <f t="shared" si="46"/>
      </c>
      <c r="AB68" s="61">
        <f t="shared" si="47"/>
      </c>
      <c r="AC68" s="61">
        <f t="shared" si="48"/>
      </c>
      <c r="AD68" s="61">
        <f t="shared" si="49"/>
      </c>
      <c r="AE68" s="61">
        <f t="shared" si="50"/>
      </c>
      <c r="AF68" s="61">
        <f t="shared" si="51"/>
      </c>
      <c r="AS68" s="154" t="str">
        <f t="shared" si="3"/>
        <v>Monthly</v>
      </c>
      <c r="AT68" s="120">
        <f t="shared" si="29"/>
      </c>
      <c r="AU68" s="106">
        <f t="shared" si="4"/>
        <v>133.33</v>
      </c>
      <c r="AV68" s="106" t="str">
        <f t="shared" si="5"/>
        <v>C</v>
      </c>
      <c r="AW68" t="s">
        <v>128</v>
      </c>
      <c r="AX68" s="106">
        <f t="shared" si="6"/>
      </c>
      <c r="AY68" s="120">
        <f t="shared" si="34"/>
        <v>0</v>
      </c>
      <c r="AZ68" s="106">
        <f t="shared" si="7"/>
        <v>1242.78</v>
      </c>
      <c r="BA68" s="120">
        <f t="shared" si="31"/>
        <v>1242.78</v>
      </c>
      <c r="BB68" s="106">
        <f t="shared" si="8"/>
        <v>4429.17</v>
      </c>
      <c r="BC68" s="120">
        <f t="shared" si="32"/>
        <v>4429.17</v>
      </c>
    </row>
    <row r="69" spans="1:55" ht="12.75">
      <c r="A69" s="38" t="s">
        <v>348</v>
      </c>
      <c r="B69" s="58"/>
      <c r="C69" s="58"/>
      <c r="D69" s="58"/>
      <c r="E69" s="58"/>
      <c r="F69" s="58" t="s">
        <v>18</v>
      </c>
      <c r="G69" s="58">
        <v>8</v>
      </c>
      <c r="H69" s="58" t="s">
        <v>421</v>
      </c>
      <c r="I69" s="119" t="s">
        <v>366</v>
      </c>
      <c r="J69" s="119" t="s">
        <v>362</v>
      </c>
      <c r="K69" s="120"/>
      <c r="L69" s="142">
        <f t="shared" si="33"/>
        <v>1242.78</v>
      </c>
      <c r="M69" s="120">
        <f t="shared" si="52"/>
        <v>4421.17</v>
      </c>
      <c r="N69" s="129">
        <f t="shared" si="35"/>
        <v>8</v>
      </c>
      <c r="O69" s="129">
        <f t="shared" si="36"/>
      </c>
      <c r="P69" s="129">
        <f t="shared" si="37"/>
      </c>
      <c r="Q69" s="129">
        <f t="shared" si="38"/>
      </c>
      <c r="R69" s="129">
        <f t="shared" si="39"/>
      </c>
      <c r="S69" s="129">
        <f t="shared" si="40"/>
      </c>
      <c r="T69" s="129">
        <f t="shared" si="1"/>
      </c>
      <c r="U69" s="129">
        <f t="shared" si="2"/>
      </c>
      <c r="V69" s="61">
        <f t="shared" si="41"/>
      </c>
      <c r="W69" s="61">
        <f t="shared" si="42"/>
      </c>
      <c r="X69" s="61">
        <f t="shared" si="43"/>
      </c>
      <c r="Y69" s="61">
        <f t="shared" si="44"/>
      </c>
      <c r="Z69" s="61">
        <f t="shared" si="45"/>
      </c>
      <c r="AA69" s="61">
        <f t="shared" si="46"/>
      </c>
      <c r="AB69" s="61">
        <f t="shared" si="47"/>
      </c>
      <c r="AC69" s="61">
        <f t="shared" si="48"/>
      </c>
      <c r="AD69" s="61">
        <f t="shared" si="49"/>
      </c>
      <c r="AE69" s="61">
        <f t="shared" si="50"/>
      </c>
      <c r="AF69" s="61">
        <f t="shared" si="51"/>
      </c>
      <c r="AS69" s="154" t="str">
        <f t="shared" si="3"/>
        <v>Monthly</v>
      </c>
      <c r="AT69" s="120">
        <f t="shared" si="29"/>
      </c>
      <c r="AU69" s="106">
        <f t="shared" si="4"/>
        <v>8</v>
      </c>
      <c r="AV69" s="106" t="str">
        <f t="shared" si="5"/>
        <v>C</v>
      </c>
      <c r="AW69" t="s">
        <v>128</v>
      </c>
      <c r="AX69" s="106">
        <f t="shared" si="6"/>
      </c>
      <c r="AY69" s="120">
        <f t="shared" si="34"/>
        <v>0</v>
      </c>
      <c r="AZ69" s="106">
        <f t="shared" si="7"/>
        <v>1242.78</v>
      </c>
      <c r="BA69" s="120">
        <f t="shared" si="31"/>
        <v>1242.78</v>
      </c>
      <c r="BB69" s="106">
        <f t="shared" si="8"/>
        <v>4421.17</v>
      </c>
      <c r="BC69" s="120">
        <f t="shared" si="32"/>
        <v>4421.17</v>
      </c>
    </row>
    <row r="70" spans="1:55" ht="12.75">
      <c r="A70" s="38" t="s">
        <v>348</v>
      </c>
      <c r="B70" s="58"/>
      <c r="C70" s="58"/>
      <c r="D70" s="58"/>
      <c r="E70" s="58"/>
      <c r="F70" s="58" t="s">
        <v>18</v>
      </c>
      <c r="G70" s="58">
        <v>50</v>
      </c>
      <c r="H70" s="58" t="s">
        <v>11</v>
      </c>
      <c r="I70" s="119" t="s">
        <v>366</v>
      </c>
      <c r="J70" s="119" t="s">
        <v>362</v>
      </c>
      <c r="K70" s="120"/>
      <c r="L70" s="142">
        <f t="shared" si="33"/>
        <v>1242.78</v>
      </c>
      <c r="M70" s="120">
        <f t="shared" si="52"/>
        <v>4371.17</v>
      </c>
      <c r="N70" s="129">
        <f t="shared" si="35"/>
        <v>50</v>
      </c>
      <c r="O70" s="129">
        <f t="shared" si="36"/>
      </c>
      <c r="P70" s="129">
        <f t="shared" si="37"/>
      </c>
      <c r="Q70" s="129">
        <f t="shared" si="38"/>
      </c>
      <c r="R70" s="129">
        <f t="shared" si="39"/>
      </c>
      <c r="S70" s="129">
        <f t="shared" si="40"/>
      </c>
      <c r="T70" s="129">
        <f t="shared" si="1"/>
      </c>
      <c r="U70" s="129">
        <f t="shared" si="2"/>
      </c>
      <c r="V70" s="61">
        <f t="shared" si="41"/>
      </c>
      <c r="W70" s="61">
        <f t="shared" si="42"/>
      </c>
      <c r="X70" s="61">
        <f t="shared" si="43"/>
      </c>
      <c r="Y70" s="61">
        <f t="shared" si="44"/>
      </c>
      <c r="Z70" s="61">
        <f t="shared" si="45"/>
      </c>
      <c r="AA70" s="61">
        <f t="shared" si="46"/>
      </c>
      <c r="AB70" s="61">
        <f t="shared" si="47"/>
      </c>
      <c r="AC70" s="61">
        <f t="shared" si="48"/>
      </c>
      <c r="AD70" s="61">
        <f t="shared" si="49"/>
      </c>
      <c r="AE70" s="61">
        <f t="shared" si="50"/>
      </c>
      <c r="AF70" s="61">
        <f t="shared" si="51"/>
      </c>
      <c r="AS70" s="154" t="str">
        <f t="shared" si="3"/>
        <v>Monthly</v>
      </c>
      <c r="AT70" s="120">
        <f t="shared" si="29"/>
      </c>
      <c r="AU70" s="106">
        <f t="shared" si="4"/>
        <v>50</v>
      </c>
      <c r="AV70" s="106" t="str">
        <f t="shared" si="5"/>
        <v>C</v>
      </c>
      <c r="AW70" t="s">
        <v>128</v>
      </c>
      <c r="AX70" s="106">
        <f t="shared" si="6"/>
      </c>
      <c r="AY70" s="120">
        <f t="shared" si="34"/>
        <v>0</v>
      </c>
      <c r="AZ70" s="106">
        <f t="shared" si="7"/>
        <v>1242.78</v>
      </c>
      <c r="BA70" s="120">
        <f t="shared" si="31"/>
        <v>1242.78</v>
      </c>
      <c r="BB70" s="106">
        <f t="shared" si="8"/>
        <v>4371.17</v>
      </c>
      <c r="BC70" s="120">
        <f t="shared" si="32"/>
        <v>4371.17</v>
      </c>
    </row>
    <row r="71" spans="1:55" ht="12.75">
      <c r="A71" s="38" t="s">
        <v>348</v>
      </c>
      <c r="B71" s="58"/>
      <c r="C71" s="58"/>
      <c r="D71" s="58"/>
      <c r="E71" s="58"/>
      <c r="F71" s="58" t="s">
        <v>19</v>
      </c>
      <c r="G71" s="58">
        <v>1500</v>
      </c>
      <c r="H71" s="58" t="s">
        <v>12</v>
      </c>
      <c r="I71" s="119" t="s">
        <v>366</v>
      </c>
      <c r="J71" s="119" t="s">
        <v>362</v>
      </c>
      <c r="K71" s="120"/>
      <c r="L71" s="142">
        <f t="shared" si="33"/>
        <v>1242.78</v>
      </c>
      <c r="M71" s="120">
        <f t="shared" si="52"/>
        <v>2871.17</v>
      </c>
      <c r="N71" s="129">
        <f t="shared" si="35"/>
        <v>1500</v>
      </c>
      <c r="O71" s="129">
        <f t="shared" si="36"/>
      </c>
      <c r="P71" s="129">
        <f t="shared" si="37"/>
      </c>
      <c r="Q71" s="129">
        <f t="shared" si="38"/>
      </c>
      <c r="R71" s="129">
        <f t="shared" si="39"/>
      </c>
      <c r="S71" s="129">
        <f t="shared" si="40"/>
      </c>
      <c r="T71" s="129">
        <f t="shared" si="1"/>
      </c>
      <c r="U71" s="129">
        <f t="shared" si="2"/>
      </c>
      <c r="V71" s="61">
        <f t="shared" si="41"/>
      </c>
      <c r="W71" s="61">
        <f t="shared" si="42"/>
      </c>
      <c r="X71" s="61">
        <f t="shared" si="43"/>
      </c>
      <c r="Y71" s="61">
        <f t="shared" si="44"/>
      </c>
      <c r="Z71" s="61">
        <f t="shared" si="45"/>
      </c>
      <c r="AA71" s="61">
        <f t="shared" si="46"/>
      </c>
      <c r="AB71" s="61">
        <f t="shared" si="47"/>
      </c>
      <c r="AC71" s="61">
        <f t="shared" si="48"/>
      </c>
      <c r="AD71" s="61">
        <f t="shared" si="49"/>
      </c>
      <c r="AE71" s="61">
        <f t="shared" si="50"/>
      </c>
      <c r="AF71" s="61">
        <f t="shared" si="51"/>
      </c>
      <c r="AS71" s="154" t="str">
        <f t="shared" si="3"/>
        <v>Monthly</v>
      </c>
      <c r="AT71" s="120">
        <f t="shared" si="29"/>
      </c>
      <c r="AU71" s="106">
        <f t="shared" si="4"/>
        <v>1500</v>
      </c>
      <c r="AV71" s="106" t="str">
        <f t="shared" si="5"/>
        <v>C</v>
      </c>
      <c r="AW71" t="s">
        <v>128</v>
      </c>
      <c r="AX71" s="106">
        <f t="shared" si="6"/>
      </c>
      <c r="AY71" s="120">
        <f t="shared" si="34"/>
        <v>0</v>
      </c>
      <c r="AZ71" s="106">
        <f t="shared" si="7"/>
        <v>1242.78</v>
      </c>
      <c r="BA71" s="120">
        <f t="shared" si="31"/>
        <v>1242.78</v>
      </c>
      <c r="BB71" s="106">
        <f t="shared" si="8"/>
        <v>2871.17</v>
      </c>
      <c r="BC71" s="120">
        <f t="shared" si="32"/>
        <v>2871.17</v>
      </c>
    </row>
    <row r="72" spans="1:55" ht="12.75">
      <c r="A72" s="38">
        <v>36861</v>
      </c>
      <c r="B72" s="58">
        <v>4603.78</v>
      </c>
      <c r="C72" s="58"/>
      <c r="D72" s="58"/>
      <c r="E72" s="58"/>
      <c r="F72" s="58" t="s">
        <v>42</v>
      </c>
      <c r="G72" s="58">
        <v>1000</v>
      </c>
      <c r="H72" s="121" t="s">
        <v>345</v>
      </c>
      <c r="I72" s="121" t="s">
        <v>366</v>
      </c>
      <c r="J72" s="119" t="s">
        <v>364</v>
      </c>
      <c r="K72" s="120"/>
      <c r="L72" s="142">
        <f t="shared" si="33"/>
        <v>1242.78</v>
      </c>
      <c r="M72" s="120">
        <f t="shared" si="52"/>
        <v>6474.95</v>
      </c>
      <c r="N72" s="129">
        <f t="shared" si="35"/>
      </c>
      <c r="O72" s="129">
        <f t="shared" si="36"/>
        <v>1000</v>
      </c>
      <c r="P72" s="129">
        <f t="shared" si="37"/>
      </c>
      <c r="Q72" s="129">
        <f t="shared" si="38"/>
      </c>
      <c r="R72" s="129">
        <f t="shared" si="39"/>
      </c>
      <c r="S72" s="129">
        <f t="shared" si="40"/>
      </c>
      <c r="T72" s="129">
        <f aca="true" t="shared" si="53" ref="T72:T135">IF(I72=" ","",IF(J72="R",SUM(G72),IF(J72&lt;&gt;"R","")))</f>
      </c>
      <c r="U72" s="129">
        <f aca="true" t="shared" si="54" ref="U72:U135">IF(I72=" ","",IF(J72="S",SUM(G72),IF(J72&lt;&gt;"S","")))</f>
      </c>
      <c r="V72" s="61">
        <f t="shared" si="41"/>
      </c>
      <c r="W72" s="61">
        <f t="shared" si="42"/>
      </c>
      <c r="X72" s="61">
        <f t="shared" si="43"/>
      </c>
      <c r="Y72" s="61">
        <f t="shared" si="44"/>
      </c>
      <c r="Z72" s="61">
        <f t="shared" si="45"/>
      </c>
      <c r="AA72" s="61">
        <f t="shared" si="46"/>
      </c>
      <c r="AB72" s="61">
        <f t="shared" si="47"/>
      </c>
      <c r="AC72" s="61">
        <f t="shared" si="48"/>
      </c>
      <c r="AD72" s="61">
        <f t="shared" si="49"/>
      </c>
      <c r="AE72" s="61">
        <f t="shared" si="50"/>
      </c>
      <c r="AF72" s="61">
        <f t="shared" si="51"/>
      </c>
      <c r="AS72" s="154">
        <f aca="true" t="shared" si="55" ref="AS72:AS135">IF(A72="","",IF(A72&lt;&gt;"",A72))</f>
        <v>36861</v>
      </c>
      <c r="AT72" s="120">
        <f t="shared" si="29"/>
        <v>4603.78</v>
      </c>
      <c r="AU72" s="106">
        <f aca="true" t="shared" si="56" ref="AU72:AU135">IF(G72="","",IF(G72&lt;&gt;"",G72))</f>
        <v>1000</v>
      </c>
      <c r="AV72" s="106" t="str">
        <f aca="true" t="shared" si="57" ref="AV72:AV135">IF(I72="","",IF(I72&lt;&gt;"",I72))</f>
        <v>C</v>
      </c>
      <c r="AW72" t="s">
        <v>128</v>
      </c>
      <c r="AX72" s="106">
        <f aca="true" t="shared" si="58" ref="AX72:AX135">IF(K72="","",IF(K72&lt;&gt;"",K72))</f>
      </c>
      <c r="AY72" s="120">
        <f t="shared" si="34"/>
        <v>0</v>
      </c>
      <c r="AZ72" s="106">
        <f aca="true" t="shared" si="59" ref="AZ72:AZ135">IF(L72="","",IF(L72&lt;&gt;"",L72))</f>
        <v>1242.78</v>
      </c>
      <c r="BA72" s="120">
        <f t="shared" si="31"/>
        <v>1242.78</v>
      </c>
      <c r="BB72" s="106">
        <f aca="true" t="shared" si="60" ref="BB72:BB135">IF(M72="","",IF(M72&lt;&gt;"",M72))</f>
        <v>6474.95</v>
      </c>
      <c r="BC72" s="120">
        <f t="shared" si="32"/>
        <v>6474.95</v>
      </c>
    </row>
    <row r="73" spans="1:55" ht="12.75">
      <c r="A73" s="38">
        <v>36861</v>
      </c>
      <c r="B73" s="58"/>
      <c r="C73" s="58"/>
      <c r="D73" s="58"/>
      <c r="E73" s="58"/>
      <c r="F73" s="58"/>
      <c r="G73" s="58">
        <v>4.51</v>
      </c>
      <c r="H73" s="121" t="s">
        <v>21</v>
      </c>
      <c r="I73" s="121" t="s">
        <v>364</v>
      </c>
      <c r="J73" s="119" t="s">
        <v>386</v>
      </c>
      <c r="K73" s="120"/>
      <c r="L73" s="142">
        <f aca="true" t="shared" si="61" ref="L73:L104">IF(I73="","",IF(I73="B",SUM(L72+B73+C73+D73+E73-G73),IF(I73&lt;&gt;"B",SUM(L72))))</f>
        <v>1238.27</v>
      </c>
      <c r="M73" s="120">
        <f t="shared" si="52"/>
        <v>6474.95</v>
      </c>
      <c r="N73" s="129">
        <f t="shared" si="35"/>
      </c>
      <c r="O73" s="129">
        <f t="shared" si="36"/>
      </c>
      <c r="P73" s="129">
        <f t="shared" si="37"/>
      </c>
      <c r="Q73" s="129">
        <f t="shared" si="38"/>
      </c>
      <c r="R73" s="129">
        <f t="shared" si="39"/>
      </c>
      <c r="S73" s="129">
        <f t="shared" si="40"/>
      </c>
      <c r="T73" s="129">
        <f t="shared" si="53"/>
      </c>
      <c r="U73" s="129">
        <f t="shared" si="54"/>
      </c>
      <c r="V73" s="61">
        <f t="shared" si="41"/>
      </c>
      <c r="W73" s="61">
        <f t="shared" si="42"/>
      </c>
      <c r="X73" s="61">
        <f t="shared" si="43"/>
      </c>
      <c r="Y73" s="61">
        <f t="shared" si="44"/>
      </c>
      <c r="Z73" s="61">
        <f t="shared" si="45"/>
      </c>
      <c r="AA73" s="61">
        <f t="shared" si="46"/>
      </c>
      <c r="AB73" s="61">
        <f t="shared" si="47"/>
      </c>
      <c r="AC73" s="61">
        <f t="shared" si="48"/>
      </c>
      <c r="AD73" s="61">
        <f t="shared" si="49"/>
      </c>
      <c r="AE73" s="61">
        <f t="shared" si="50"/>
        <v>4.51</v>
      </c>
      <c r="AF73" s="61">
        <f t="shared" si="51"/>
      </c>
      <c r="AS73" s="154">
        <f t="shared" si="55"/>
        <v>36861</v>
      </c>
      <c r="AT73" s="120">
        <f aca="true" t="shared" si="62" ref="AT73:AT136">IF(SUM(B73+C73+D73+E73)=0,"",IF(SUM(B73+C73+D73+E73)&gt;0,SUM(B73+C73+D73+E73)))</f>
      </c>
      <c r="AU73" s="106">
        <f t="shared" si="56"/>
        <v>4.51</v>
      </c>
      <c r="AV73" s="106" t="str">
        <f t="shared" si="57"/>
        <v>B</v>
      </c>
      <c r="AW73" t="s">
        <v>128</v>
      </c>
      <c r="AX73" s="106">
        <f t="shared" si="58"/>
      </c>
      <c r="AY73" s="120">
        <f aca="true" t="shared" si="63" ref="AY73:AY104">IF(I73&lt;&gt;"A",SUM(AY72),IF(AW73="Y",SUM(B73+C73+D73+E73+AY72-G73),IF(AW73&lt;&gt;"Y",SUM(AY72))))</f>
        <v>0</v>
      </c>
      <c r="AZ73" s="106">
        <f t="shared" si="59"/>
        <v>1238.27</v>
      </c>
      <c r="BA73" s="120">
        <f aca="true" t="shared" si="64" ref="BA73:BA136">IF(I73&lt;&gt;"B",SUM(BA72),IF(AW73="Y",SUM(B73+C73+D73+E73+BA72-G73),IF(AW73&lt;&gt;"Y",SUM(BA72))))</f>
        <v>1238.27</v>
      </c>
      <c r="BB73" s="106">
        <f t="shared" si="60"/>
        <v>6474.95</v>
      </c>
      <c r="BC73" s="120">
        <f aca="true" t="shared" si="65" ref="BC73:BC136">IF(I73&lt;&gt;"C",SUM(BC72),IF(AW73="Y",SUM(B73+C73+D73+E73+BC72-G73),IF(AW73&lt;&gt;"Y",SUM(BC72))))</f>
        <v>6474.95</v>
      </c>
    </row>
    <row r="74" spans="1:55" ht="12.75">
      <c r="A74" s="38">
        <v>36865</v>
      </c>
      <c r="B74" s="58"/>
      <c r="C74" s="58"/>
      <c r="D74" s="58"/>
      <c r="E74" s="58"/>
      <c r="F74" s="58" t="s">
        <v>25</v>
      </c>
      <c r="G74" s="58">
        <v>100</v>
      </c>
      <c r="H74" s="121" t="s">
        <v>324</v>
      </c>
      <c r="I74" s="121" t="s">
        <v>364</v>
      </c>
      <c r="J74" s="119" t="s">
        <v>146</v>
      </c>
      <c r="K74" s="120"/>
      <c r="L74" s="142">
        <f t="shared" si="61"/>
        <v>1138.27</v>
      </c>
      <c r="M74" s="120">
        <f t="shared" si="52"/>
        <v>6474.95</v>
      </c>
      <c r="N74" s="129">
        <f t="shared" si="35"/>
      </c>
      <c r="O74" s="129">
        <f t="shared" si="36"/>
      </c>
      <c r="P74" s="129">
        <f t="shared" si="37"/>
      </c>
      <c r="Q74" s="129">
        <f t="shared" si="38"/>
      </c>
      <c r="R74" s="129">
        <f t="shared" si="39"/>
      </c>
      <c r="S74" s="129">
        <f t="shared" si="40"/>
      </c>
      <c r="T74" s="129">
        <f t="shared" si="53"/>
      </c>
      <c r="U74" s="129">
        <f t="shared" si="54"/>
        <v>100</v>
      </c>
      <c r="V74" s="61">
        <f t="shared" si="41"/>
      </c>
      <c r="W74" s="61">
        <f t="shared" si="42"/>
      </c>
      <c r="X74" s="61">
        <f t="shared" si="43"/>
      </c>
      <c r="Y74" s="61">
        <f t="shared" si="44"/>
      </c>
      <c r="Z74" s="61">
        <f t="shared" si="45"/>
      </c>
      <c r="AA74" s="61">
        <f t="shared" si="46"/>
      </c>
      <c r="AB74" s="61">
        <f t="shared" si="47"/>
      </c>
      <c r="AC74" s="61">
        <f t="shared" si="48"/>
      </c>
      <c r="AD74" s="61">
        <f t="shared" si="49"/>
      </c>
      <c r="AE74" s="61">
        <f t="shared" si="50"/>
      </c>
      <c r="AF74" s="61">
        <f t="shared" si="51"/>
      </c>
      <c r="AS74" s="154">
        <f t="shared" si="55"/>
        <v>36865</v>
      </c>
      <c r="AT74" s="120">
        <f t="shared" si="62"/>
      </c>
      <c r="AU74" s="106">
        <f t="shared" si="56"/>
        <v>100</v>
      </c>
      <c r="AV74" s="106" t="str">
        <f t="shared" si="57"/>
        <v>B</v>
      </c>
      <c r="AW74" t="s">
        <v>128</v>
      </c>
      <c r="AX74" s="106">
        <f t="shared" si="58"/>
      </c>
      <c r="AY74" s="120">
        <f t="shared" si="63"/>
        <v>0</v>
      </c>
      <c r="AZ74" s="106">
        <f t="shared" si="59"/>
        <v>1138.27</v>
      </c>
      <c r="BA74" s="120">
        <f t="shared" si="64"/>
        <v>1138.27</v>
      </c>
      <c r="BB74" s="106">
        <f t="shared" si="60"/>
        <v>6474.95</v>
      </c>
      <c r="BC74" s="120">
        <f t="shared" si="65"/>
        <v>6474.95</v>
      </c>
    </row>
    <row r="75" spans="1:55" ht="12.75">
      <c r="A75" s="38">
        <v>36871</v>
      </c>
      <c r="B75" s="58"/>
      <c r="C75" s="58"/>
      <c r="D75" s="58"/>
      <c r="E75" s="58"/>
      <c r="F75" s="58"/>
      <c r="G75" s="58">
        <v>20</v>
      </c>
      <c r="H75" s="121" t="s">
        <v>381</v>
      </c>
      <c r="I75" s="121" t="s">
        <v>366</v>
      </c>
      <c r="J75" s="119" t="s">
        <v>375</v>
      </c>
      <c r="K75" s="120"/>
      <c r="L75" s="142">
        <f t="shared" si="61"/>
        <v>1138.27</v>
      </c>
      <c r="M75" s="120">
        <f t="shared" si="52"/>
        <v>6454.95</v>
      </c>
      <c r="N75" s="129">
        <f t="shared" si="35"/>
      </c>
      <c r="O75" s="129">
        <f t="shared" si="36"/>
      </c>
      <c r="P75" s="129">
        <f t="shared" si="37"/>
      </c>
      <c r="Q75" s="129">
        <f t="shared" si="38"/>
      </c>
      <c r="R75" s="129">
        <f t="shared" si="39"/>
      </c>
      <c r="S75" s="129">
        <f t="shared" si="40"/>
      </c>
      <c r="T75" s="129">
        <f t="shared" si="53"/>
      </c>
      <c r="U75" s="129">
        <f t="shared" si="54"/>
      </c>
      <c r="V75" s="61">
        <f t="shared" si="41"/>
      </c>
      <c r="W75" s="61">
        <f t="shared" si="42"/>
      </c>
      <c r="X75" s="61">
        <f t="shared" si="43"/>
      </c>
      <c r="Y75" s="61">
        <f t="shared" si="44"/>
        <v>20</v>
      </c>
      <c r="Z75" s="61">
        <f t="shared" si="45"/>
      </c>
      <c r="AA75" s="61">
        <f t="shared" si="46"/>
      </c>
      <c r="AB75" s="61">
        <f t="shared" si="47"/>
      </c>
      <c r="AC75" s="61">
        <f t="shared" si="48"/>
      </c>
      <c r="AD75" s="61">
        <f t="shared" si="49"/>
      </c>
      <c r="AE75" s="61">
        <f t="shared" si="50"/>
      </c>
      <c r="AF75" s="61">
        <f t="shared" si="51"/>
      </c>
      <c r="AS75" s="154">
        <f t="shared" si="55"/>
        <v>36871</v>
      </c>
      <c r="AT75" s="120">
        <f t="shared" si="62"/>
      </c>
      <c r="AU75" s="106">
        <f t="shared" si="56"/>
        <v>20</v>
      </c>
      <c r="AV75" s="106" t="str">
        <f t="shared" si="57"/>
        <v>C</v>
      </c>
      <c r="AW75" t="s">
        <v>128</v>
      </c>
      <c r="AX75" s="106">
        <f t="shared" si="58"/>
      </c>
      <c r="AY75" s="120">
        <f t="shared" si="63"/>
        <v>0</v>
      </c>
      <c r="AZ75" s="106">
        <f t="shared" si="59"/>
        <v>1138.27</v>
      </c>
      <c r="BA75" s="120">
        <f t="shared" si="64"/>
        <v>1138.27</v>
      </c>
      <c r="BB75" s="106">
        <f t="shared" si="60"/>
        <v>6454.95</v>
      </c>
      <c r="BC75" s="120">
        <f t="shared" si="65"/>
        <v>6454.95</v>
      </c>
    </row>
    <row r="76" spans="1:55" ht="12.75">
      <c r="A76" s="38">
        <v>36871</v>
      </c>
      <c r="B76" s="58"/>
      <c r="C76" s="58"/>
      <c r="D76" s="58"/>
      <c r="E76" s="58"/>
      <c r="F76" s="58"/>
      <c r="G76" s="58">
        <v>128</v>
      </c>
      <c r="H76" s="121" t="s">
        <v>41</v>
      </c>
      <c r="I76" s="121" t="s">
        <v>366</v>
      </c>
      <c r="J76" s="119" t="s">
        <v>376</v>
      </c>
      <c r="K76" s="120"/>
      <c r="L76" s="142">
        <f t="shared" si="61"/>
        <v>1138.27</v>
      </c>
      <c r="M76" s="120">
        <f t="shared" si="52"/>
        <v>6326.95</v>
      </c>
      <c r="N76" s="129">
        <f t="shared" si="35"/>
      </c>
      <c r="O76" s="129">
        <f t="shared" si="36"/>
      </c>
      <c r="P76" s="129">
        <f t="shared" si="37"/>
      </c>
      <c r="Q76" s="129">
        <f t="shared" si="38"/>
      </c>
      <c r="R76" s="129">
        <f t="shared" si="39"/>
      </c>
      <c r="S76" s="129">
        <f t="shared" si="40"/>
      </c>
      <c r="T76" s="129">
        <f t="shared" si="53"/>
      </c>
      <c r="U76" s="129">
        <f t="shared" si="54"/>
      </c>
      <c r="V76" s="61">
        <f t="shared" si="41"/>
      </c>
      <c r="W76" s="61">
        <f t="shared" si="42"/>
      </c>
      <c r="X76" s="61">
        <f t="shared" si="43"/>
      </c>
      <c r="Y76" s="61">
        <f t="shared" si="44"/>
      </c>
      <c r="Z76" s="61">
        <f t="shared" si="45"/>
        <v>128</v>
      </c>
      <c r="AA76" s="61">
        <f t="shared" si="46"/>
      </c>
      <c r="AB76" s="61">
        <f t="shared" si="47"/>
      </c>
      <c r="AC76" s="61">
        <f t="shared" si="48"/>
      </c>
      <c r="AD76" s="61">
        <f t="shared" si="49"/>
      </c>
      <c r="AE76" s="61">
        <f t="shared" si="50"/>
      </c>
      <c r="AF76" s="61">
        <f t="shared" si="51"/>
      </c>
      <c r="AS76" s="154">
        <f t="shared" si="55"/>
        <v>36871</v>
      </c>
      <c r="AT76" s="120">
        <f t="shared" si="62"/>
      </c>
      <c r="AU76" s="106">
        <f t="shared" si="56"/>
        <v>128</v>
      </c>
      <c r="AV76" s="106" t="str">
        <f t="shared" si="57"/>
        <v>C</v>
      </c>
      <c r="AW76" t="s">
        <v>128</v>
      </c>
      <c r="AX76" s="106">
        <f t="shared" si="58"/>
      </c>
      <c r="AY76" s="120">
        <f t="shared" si="63"/>
        <v>0</v>
      </c>
      <c r="AZ76" s="106">
        <f t="shared" si="59"/>
        <v>1138.27</v>
      </c>
      <c r="BA76" s="120">
        <f t="shared" si="64"/>
        <v>1138.27</v>
      </c>
      <c r="BB76" s="106">
        <f t="shared" si="60"/>
        <v>6326.95</v>
      </c>
      <c r="BC76" s="120">
        <f t="shared" si="65"/>
        <v>6326.95</v>
      </c>
    </row>
    <row r="77" spans="1:55" ht="12.75">
      <c r="A77" s="38">
        <v>36875</v>
      </c>
      <c r="B77" s="58"/>
      <c r="C77" s="58"/>
      <c r="D77" s="58"/>
      <c r="E77" s="58"/>
      <c r="F77" s="58" t="s">
        <v>43</v>
      </c>
      <c r="G77" s="58">
        <v>1000</v>
      </c>
      <c r="H77" s="121" t="s">
        <v>411</v>
      </c>
      <c r="I77" s="121" t="s">
        <v>366</v>
      </c>
      <c r="J77" s="119" t="s">
        <v>366</v>
      </c>
      <c r="K77" s="120"/>
      <c r="L77" s="142">
        <f t="shared" si="61"/>
        <v>1138.27</v>
      </c>
      <c r="M77" s="120">
        <f t="shared" si="52"/>
        <v>5326.95</v>
      </c>
      <c r="N77" s="129">
        <f t="shared" si="35"/>
      </c>
      <c r="O77" s="129">
        <f t="shared" si="36"/>
      </c>
      <c r="P77" s="129">
        <f t="shared" si="37"/>
        <v>1000</v>
      </c>
      <c r="Q77" s="129">
        <f t="shared" si="38"/>
      </c>
      <c r="R77" s="129">
        <f t="shared" si="39"/>
      </c>
      <c r="S77" s="129">
        <f t="shared" si="40"/>
      </c>
      <c r="T77" s="129">
        <f t="shared" si="53"/>
      </c>
      <c r="U77" s="129">
        <f t="shared" si="54"/>
      </c>
      <c r="V77" s="61">
        <f t="shared" si="41"/>
      </c>
      <c r="W77" s="61">
        <f t="shared" si="42"/>
      </c>
      <c r="X77" s="61">
        <f t="shared" si="43"/>
      </c>
      <c r="Y77" s="61">
        <f t="shared" si="44"/>
      </c>
      <c r="Z77" s="61">
        <f t="shared" si="45"/>
      </c>
      <c r="AA77" s="61">
        <f t="shared" si="46"/>
      </c>
      <c r="AB77" s="61">
        <f t="shared" si="47"/>
      </c>
      <c r="AC77" s="61">
        <f t="shared" si="48"/>
      </c>
      <c r="AD77" s="61">
        <f t="shared" si="49"/>
      </c>
      <c r="AE77" s="61">
        <f t="shared" si="50"/>
      </c>
      <c r="AF77" s="61">
        <f t="shared" si="51"/>
      </c>
      <c r="AS77" s="154">
        <f t="shared" si="55"/>
        <v>36875</v>
      </c>
      <c r="AT77" s="120">
        <f t="shared" si="62"/>
      </c>
      <c r="AU77" s="106">
        <f t="shared" si="56"/>
        <v>1000</v>
      </c>
      <c r="AV77" s="106" t="str">
        <f t="shared" si="57"/>
        <v>C</v>
      </c>
      <c r="AW77" t="s">
        <v>128</v>
      </c>
      <c r="AX77" s="106">
        <f t="shared" si="58"/>
      </c>
      <c r="AY77" s="120">
        <f t="shared" si="63"/>
        <v>0</v>
      </c>
      <c r="AZ77" s="106">
        <f t="shared" si="59"/>
        <v>1138.27</v>
      </c>
      <c r="BA77" s="120">
        <f t="shared" si="64"/>
        <v>1138.27</v>
      </c>
      <c r="BB77" s="106">
        <f t="shared" si="60"/>
        <v>5326.95</v>
      </c>
      <c r="BC77" s="120">
        <f t="shared" si="65"/>
        <v>5326.95</v>
      </c>
    </row>
    <row r="78" spans="1:55" ht="12.75">
      <c r="A78" s="38">
        <v>36875</v>
      </c>
      <c r="B78" s="58"/>
      <c r="C78" s="58"/>
      <c r="D78" s="58"/>
      <c r="E78" s="58"/>
      <c r="F78" s="58" t="s">
        <v>44</v>
      </c>
      <c r="G78" s="58">
        <v>2</v>
      </c>
      <c r="H78" s="121" t="s">
        <v>45</v>
      </c>
      <c r="I78" s="121" t="s">
        <v>366</v>
      </c>
      <c r="J78" s="119" t="s">
        <v>146</v>
      </c>
      <c r="K78" s="120"/>
      <c r="L78" s="142">
        <f t="shared" si="61"/>
        <v>1138.27</v>
      </c>
      <c r="M78" s="120">
        <f t="shared" si="52"/>
        <v>5324.95</v>
      </c>
      <c r="N78" s="129">
        <f t="shared" si="35"/>
      </c>
      <c r="O78" s="129">
        <f t="shared" si="36"/>
      </c>
      <c r="P78" s="129">
        <f t="shared" si="37"/>
      </c>
      <c r="Q78" s="129">
        <f t="shared" si="38"/>
      </c>
      <c r="R78" s="129">
        <f t="shared" si="39"/>
      </c>
      <c r="S78" s="129">
        <f t="shared" si="40"/>
      </c>
      <c r="T78" s="129">
        <f t="shared" si="53"/>
      </c>
      <c r="U78" s="129">
        <f t="shared" si="54"/>
        <v>2</v>
      </c>
      <c r="V78" s="61">
        <f t="shared" si="41"/>
      </c>
      <c r="W78" s="61">
        <f t="shared" si="42"/>
      </c>
      <c r="X78" s="61">
        <f t="shared" si="43"/>
      </c>
      <c r="Y78" s="61">
        <f t="shared" si="44"/>
      </c>
      <c r="Z78" s="61">
        <f t="shared" si="45"/>
      </c>
      <c r="AA78" s="61">
        <f t="shared" si="46"/>
      </c>
      <c r="AB78" s="61">
        <f t="shared" si="47"/>
      </c>
      <c r="AC78" s="61">
        <f t="shared" si="48"/>
      </c>
      <c r="AD78" s="61">
        <f t="shared" si="49"/>
      </c>
      <c r="AE78" s="61">
        <f t="shared" si="50"/>
      </c>
      <c r="AF78" s="61">
        <f t="shared" si="51"/>
      </c>
      <c r="AS78" s="154">
        <f t="shared" si="55"/>
        <v>36875</v>
      </c>
      <c r="AT78" s="120">
        <f t="shared" si="62"/>
      </c>
      <c r="AU78" s="106">
        <f t="shared" si="56"/>
        <v>2</v>
      </c>
      <c r="AV78" s="106" t="str">
        <f t="shared" si="57"/>
        <v>C</v>
      </c>
      <c r="AW78" t="s">
        <v>128</v>
      </c>
      <c r="AX78" s="106">
        <f t="shared" si="58"/>
      </c>
      <c r="AY78" s="120">
        <f t="shared" si="63"/>
        <v>0</v>
      </c>
      <c r="AZ78" s="106">
        <f t="shared" si="59"/>
        <v>1138.27</v>
      </c>
      <c r="BA78" s="120">
        <f t="shared" si="64"/>
        <v>1138.27</v>
      </c>
      <c r="BB78" s="106">
        <f t="shared" si="60"/>
        <v>5324.95</v>
      </c>
      <c r="BC78" s="120">
        <f t="shared" si="65"/>
        <v>5324.95</v>
      </c>
    </row>
    <row r="79" spans="1:55" ht="12.75">
      <c r="A79" s="38">
        <v>36875</v>
      </c>
      <c r="B79" s="58"/>
      <c r="C79" s="58">
        <v>150</v>
      </c>
      <c r="D79" s="58"/>
      <c r="E79" s="58"/>
      <c r="F79" s="58"/>
      <c r="G79" s="58"/>
      <c r="H79" s="121" t="s">
        <v>37</v>
      </c>
      <c r="I79" s="121" t="s">
        <v>364</v>
      </c>
      <c r="J79" s="119"/>
      <c r="K79" s="120"/>
      <c r="L79" s="142">
        <f t="shared" si="61"/>
        <v>1288.27</v>
      </c>
      <c r="M79" s="120">
        <f t="shared" si="52"/>
        <v>5324.95</v>
      </c>
      <c r="N79" s="129">
        <f t="shared" si="35"/>
      </c>
      <c r="O79" s="129">
        <f t="shared" si="36"/>
      </c>
      <c r="P79" s="129">
        <f t="shared" si="37"/>
      </c>
      <c r="Q79" s="129">
        <f t="shared" si="38"/>
      </c>
      <c r="R79" s="129">
        <f t="shared" si="39"/>
      </c>
      <c r="S79" s="129">
        <f t="shared" si="40"/>
      </c>
      <c r="T79" s="129">
        <f t="shared" si="53"/>
      </c>
      <c r="U79" s="129">
        <f t="shared" si="54"/>
      </c>
      <c r="V79" s="61">
        <f t="shared" si="41"/>
      </c>
      <c r="W79" s="61">
        <f t="shared" si="42"/>
      </c>
      <c r="X79" s="61">
        <f t="shared" si="43"/>
      </c>
      <c r="Y79" s="61">
        <f t="shared" si="44"/>
      </c>
      <c r="Z79" s="61">
        <f t="shared" si="45"/>
      </c>
      <c r="AA79" s="61">
        <f t="shared" si="46"/>
      </c>
      <c r="AB79" s="61">
        <f t="shared" si="47"/>
      </c>
      <c r="AC79" s="61">
        <f t="shared" si="48"/>
      </c>
      <c r="AD79" s="61">
        <f t="shared" si="49"/>
      </c>
      <c r="AE79" s="61">
        <f t="shared" si="50"/>
      </c>
      <c r="AF79" s="61">
        <f t="shared" si="51"/>
      </c>
      <c r="AS79" s="154">
        <f t="shared" si="55"/>
        <v>36875</v>
      </c>
      <c r="AT79" s="120">
        <f t="shared" si="62"/>
        <v>150</v>
      </c>
      <c r="AU79" s="106">
        <f t="shared" si="56"/>
      </c>
      <c r="AV79" s="106" t="str">
        <f t="shared" si="57"/>
        <v>B</v>
      </c>
      <c r="AW79" t="s">
        <v>128</v>
      </c>
      <c r="AX79" s="106">
        <f t="shared" si="58"/>
      </c>
      <c r="AY79" s="120">
        <f t="shared" si="63"/>
        <v>0</v>
      </c>
      <c r="AZ79" s="106">
        <f t="shared" si="59"/>
        <v>1288.27</v>
      </c>
      <c r="BA79" s="120">
        <f t="shared" si="64"/>
        <v>1288.27</v>
      </c>
      <c r="BB79" s="106">
        <f t="shared" si="60"/>
        <v>5324.95</v>
      </c>
      <c r="BC79" s="120">
        <f t="shared" si="65"/>
        <v>5324.95</v>
      </c>
    </row>
    <row r="80" spans="1:55" ht="12.75">
      <c r="A80" s="38">
        <v>36875</v>
      </c>
      <c r="B80" s="58"/>
      <c r="C80" s="58"/>
      <c r="D80" s="58"/>
      <c r="E80" s="58"/>
      <c r="F80" s="58" t="s">
        <v>46</v>
      </c>
      <c r="G80" s="58">
        <v>2900</v>
      </c>
      <c r="H80" s="121" t="s">
        <v>324</v>
      </c>
      <c r="I80" s="121" t="s">
        <v>366</v>
      </c>
      <c r="J80" s="119" t="s">
        <v>146</v>
      </c>
      <c r="K80" s="120"/>
      <c r="L80" s="142">
        <f t="shared" si="61"/>
        <v>1288.27</v>
      </c>
      <c r="M80" s="120">
        <f t="shared" si="52"/>
        <v>2424.95</v>
      </c>
      <c r="N80" s="129">
        <f t="shared" si="35"/>
      </c>
      <c r="O80" s="129">
        <f t="shared" si="36"/>
      </c>
      <c r="P80" s="129">
        <f t="shared" si="37"/>
      </c>
      <c r="Q80" s="129">
        <f t="shared" si="38"/>
      </c>
      <c r="R80" s="129">
        <f t="shared" si="39"/>
      </c>
      <c r="S80" s="129">
        <f t="shared" si="40"/>
      </c>
      <c r="T80" s="129">
        <f t="shared" si="53"/>
      </c>
      <c r="U80" s="129">
        <f t="shared" si="54"/>
        <v>2900</v>
      </c>
      <c r="V80" s="61">
        <f t="shared" si="41"/>
      </c>
      <c r="W80" s="61">
        <f t="shared" si="42"/>
      </c>
      <c r="X80" s="61">
        <f t="shared" si="43"/>
      </c>
      <c r="Y80" s="61">
        <f t="shared" si="44"/>
      </c>
      <c r="Z80" s="61">
        <f t="shared" si="45"/>
      </c>
      <c r="AA80" s="61">
        <f t="shared" si="46"/>
      </c>
      <c r="AB80" s="61">
        <f t="shared" si="47"/>
      </c>
      <c r="AC80" s="61">
        <f t="shared" si="48"/>
      </c>
      <c r="AD80" s="61">
        <f t="shared" si="49"/>
      </c>
      <c r="AE80" s="61">
        <f t="shared" si="50"/>
      </c>
      <c r="AF80" s="61">
        <f t="shared" si="51"/>
      </c>
      <c r="AS80" s="154">
        <f t="shared" si="55"/>
        <v>36875</v>
      </c>
      <c r="AT80" s="120">
        <f t="shared" si="62"/>
      </c>
      <c r="AU80" s="106">
        <f t="shared" si="56"/>
        <v>2900</v>
      </c>
      <c r="AV80" s="106" t="str">
        <f t="shared" si="57"/>
        <v>C</v>
      </c>
      <c r="AW80" t="s">
        <v>128</v>
      </c>
      <c r="AX80" s="106">
        <f t="shared" si="58"/>
      </c>
      <c r="AY80" s="120">
        <f t="shared" si="63"/>
        <v>0</v>
      </c>
      <c r="AZ80" s="106">
        <f t="shared" si="59"/>
        <v>1288.27</v>
      </c>
      <c r="BA80" s="120">
        <f t="shared" si="64"/>
        <v>1288.27</v>
      </c>
      <c r="BB80" s="106">
        <f t="shared" si="60"/>
        <v>2424.95</v>
      </c>
      <c r="BC80" s="120">
        <f t="shared" si="65"/>
        <v>2424.95</v>
      </c>
    </row>
    <row r="81" spans="1:55" ht="12.75">
      <c r="A81" s="38">
        <v>36875</v>
      </c>
      <c r="B81" s="58"/>
      <c r="C81" s="58"/>
      <c r="D81" s="58"/>
      <c r="E81" s="58"/>
      <c r="F81" s="58" t="s">
        <v>24</v>
      </c>
      <c r="G81" s="58">
        <v>33.67</v>
      </c>
      <c r="H81" s="121" t="s">
        <v>381</v>
      </c>
      <c r="I81" s="121" t="s">
        <v>366</v>
      </c>
      <c r="J81" s="119" t="s">
        <v>375</v>
      </c>
      <c r="K81" s="120"/>
      <c r="L81" s="142">
        <f t="shared" si="61"/>
        <v>1288.27</v>
      </c>
      <c r="M81" s="120">
        <f t="shared" si="52"/>
        <v>2391.2799999999997</v>
      </c>
      <c r="N81" s="129">
        <f t="shared" si="35"/>
      </c>
      <c r="O81" s="129">
        <f t="shared" si="36"/>
      </c>
      <c r="P81" s="129">
        <f t="shared" si="37"/>
      </c>
      <c r="Q81" s="129">
        <f t="shared" si="38"/>
      </c>
      <c r="R81" s="129">
        <f t="shared" si="39"/>
      </c>
      <c r="S81" s="129">
        <f t="shared" si="40"/>
      </c>
      <c r="T81" s="129">
        <f t="shared" si="53"/>
      </c>
      <c r="U81" s="129">
        <f t="shared" si="54"/>
      </c>
      <c r="V81" s="61">
        <f t="shared" si="41"/>
      </c>
      <c r="W81" s="61">
        <f t="shared" si="42"/>
      </c>
      <c r="X81" s="61">
        <f t="shared" si="43"/>
      </c>
      <c r="Y81" s="61">
        <f t="shared" si="44"/>
        <v>33.67</v>
      </c>
      <c r="Z81" s="61">
        <f t="shared" si="45"/>
      </c>
      <c r="AA81" s="61">
        <f t="shared" si="46"/>
      </c>
      <c r="AB81" s="61">
        <f t="shared" si="47"/>
      </c>
      <c r="AC81" s="61">
        <f t="shared" si="48"/>
      </c>
      <c r="AD81" s="61">
        <f t="shared" si="49"/>
      </c>
      <c r="AE81" s="61">
        <f t="shared" si="50"/>
      </c>
      <c r="AF81" s="61">
        <f t="shared" si="51"/>
      </c>
      <c r="AS81" s="154">
        <f t="shared" si="55"/>
        <v>36875</v>
      </c>
      <c r="AT81" s="120">
        <f t="shared" si="62"/>
      </c>
      <c r="AU81" s="106">
        <f t="shared" si="56"/>
        <v>33.67</v>
      </c>
      <c r="AV81" s="106" t="str">
        <f t="shared" si="57"/>
        <v>C</v>
      </c>
      <c r="AW81" t="s">
        <v>128</v>
      </c>
      <c r="AX81" s="106">
        <f t="shared" si="58"/>
      </c>
      <c r="AY81" s="120">
        <f t="shared" si="63"/>
        <v>0</v>
      </c>
      <c r="AZ81" s="106">
        <f t="shared" si="59"/>
        <v>1288.27</v>
      </c>
      <c r="BA81" s="120">
        <f t="shared" si="64"/>
        <v>1288.27</v>
      </c>
      <c r="BB81" s="106">
        <f t="shared" si="60"/>
        <v>2391.2799999999997</v>
      </c>
      <c r="BC81" s="120">
        <f t="shared" si="65"/>
        <v>2391.2799999999997</v>
      </c>
    </row>
    <row r="82" spans="1:55" ht="12.75">
      <c r="A82" s="38">
        <v>36875</v>
      </c>
      <c r="B82" s="58"/>
      <c r="C82" s="58"/>
      <c r="D82" s="58"/>
      <c r="E82" s="58"/>
      <c r="F82" s="58" t="s">
        <v>24</v>
      </c>
      <c r="G82" s="58">
        <v>269</v>
      </c>
      <c r="H82" s="121" t="s">
        <v>48</v>
      </c>
      <c r="I82" s="121" t="s">
        <v>366</v>
      </c>
      <c r="J82" s="119" t="s">
        <v>384</v>
      </c>
      <c r="K82" s="120"/>
      <c r="L82" s="142">
        <f t="shared" si="61"/>
        <v>1288.27</v>
      </c>
      <c r="M82" s="120">
        <f t="shared" si="52"/>
        <v>2122.2799999999997</v>
      </c>
      <c r="N82" s="129">
        <f t="shared" si="35"/>
      </c>
      <c r="O82" s="129">
        <f t="shared" si="36"/>
      </c>
      <c r="P82" s="129">
        <f t="shared" si="37"/>
      </c>
      <c r="Q82" s="129">
        <f t="shared" si="38"/>
      </c>
      <c r="R82" s="129">
        <f t="shared" si="39"/>
      </c>
      <c r="S82" s="129">
        <f t="shared" si="40"/>
      </c>
      <c r="T82" s="129">
        <f t="shared" si="53"/>
      </c>
      <c r="U82" s="129">
        <f t="shared" si="54"/>
      </c>
      <c r="V82" s="61">
        <f t="shared" si="41"/>
      </c>
      <c r="W82" s="61">
        <f t="shared" si="42"/>
      </c>
      <c r="X82" s="61">
        <f t="shared" si="43"/>
      </c>
      <c r="Y82" s="61">
        <f t="shared" si="44"/>
      </c>
      <c r="Z82" s="61">
        <f t="shared" si="45"/>
      </c>
      <c r="AA82" s="61">
        <f t="shared" si="46"/>
      </c>
      <c r="AB82" s="61">
        <f t="shared" si="47"/>
      </c>
      <c r="AC82" s="61">
        <f t="shared" si="48"/>
        <v>269</v>
      </c>
      <c r="AD82" s="61">
        <f t="shared" si="49"/>
      </c>
      <c r="AE82" s="61">
        <f t="shared" si="50"/>
      </c>
      <c r="AF82" s="61">
        <f t="shared" si="51"/>
      </c>
      <c r="AS82" s="154">
        <f t="shared" si="55"/>
        <v>36875</v>
      </c>
      <c r="AT82" s="120">
        <f t="shared" si="62"/>
      </c>
      <c r="AU82" s="106">
        <f t="shared" si="56"/>
        <v>269</v>
      </c>
      <c r="AV82" s="106" t="str">
        <f t="shared" si="57"/>
        <v>C</v>
      </c>
      <c r="AW82" t="s">
        <v>128</v>
      </c>
      <c r="AX82" s="106">
        <f t="shared" si="58"/>
      </c>
      <c r="AY82" s="120">
        <f t="shared" si="63"/>
        <v>0</v>
      </c>
      <c r="AZ82" s="106">
        <f t="shared" si="59"/>
        <v>1288.27</v>
      </c>
      <c r="BA82" s="120">
        <f t="shared" si="64"/>
        <v>1288.27</v>
      </c>
      <c r="BB82" s="106">
        <f t="shared" si="60"/>
        <v>2122.2799999999997</v>
      </c>
      <c r="BC82" s="120">
        <f t="shared" si="65"/>
        <v>2122.2799999999997</v>
      </c>
    </row>
    <row r="83" spans="1:55" ht="12.75">
      <c r="A83" s="38">
        <v>36879</v>
      </c>
      <c r="B83" s="58"/>
      <c r="C83" s="58"/>
      <c r="D83" s="58"/>
      <c r="E83" s="58"/>
      <c r="F83" s="58" t="s">
        <v>24</v>
      </c>
      <c r="G83" s="58">
        <v>51</v>
      </c>
      <c r="H83" s="121" t="s">
        <v>381</v>
      </c>
      <c r="I83" s="121" t="s">
        <v>366</v>
      </c>
      <c r="J83" s="119" t="s">
        <v>375</v>
      </c>
      <c r="K83" s="120"/>
      <c r="L83" s="142">
        <f t="shared" si="61"/>
        <v>1288.27</v>
      </c>
      <c r="M83" s="120">
        <f aca="true" t="shared" si="66" ref="M83:M114">IF(I83=" ","",IF(I83="C",SUM(M82+B83+D83+E83+C83-G83),IF(I83&lt;&gt;"C",SUM(M82))))</f>
        <v>2071.2799999999997</v>
      </c>
      <c r="N83" s="129">
        <f t="shared" si="35"/>
      </c>
      <c r="O83" s="129">
        <f t="shared" si="36"/>
      </c>
      <c r="P83" s="129">
        <f t="shared" si="37"/>
      </c>
      <c r="Q83" s="129">
        <f t="shared" si="38"/>
      </c>
      <c r="R83" s="129">
        <f t="shared" si="39"/>
      </c>
      <c r="S83" s="129">
        <f t="shared" si="40"/>
      </c>
      <c r="T83" s="129">
        <f t="shared" si="53"/>
      </c>
      <c r="U83" s="129">
        <f t="shared" si="54"/>
      </c>
      <c r="V83" s="61">
        <f t="shared" si="41"/>
      </c>
      <c r="W83" s="61">
        <f t="shared" si="42"/>
      </c>
      <c r="X83" s="61">
        <f t="shared" si="43"/>
      </c>
      <c r="Y83" s="61">
        <f t="shared" si="44"/>
        <v>51</v>
      </c>
      <c r="Z83" s="61">
        <f t="shared" si="45"/>
      </c>
      <c r="AA83" s="61">
        <f t="shared" si="46"/>
      </c>
      <c r="AB83" s="61">
        <f t="shared" si="47"/>
      </c>
      <c r="AC83" s="61">
        <f t="shared" si="48"/>
      </c>
      <c r="AD83" s="61">
        <f t="shared" si="49"/>
      </c>
      <c r="AE83" s="61">
        <f t="shared" si="50"/>
      </c>
      <c r="AF83" s="61">
        <f t="shared" si="51"/>
      </c>
      <c r="AS83" s="154">
        <f t="shared" si="55"/>
        <v>36879</v>
      </c>
      <c r="AT83" s="120">
        <f t="shared" si="62"/>
      </c>
      <c r="AU83" s="106">
        <f t="shared" si="56"/>
        <v>51</v>
      </c>
      <c r="AV83" s="106" t="str">
        <f t="shared" si="57"/>
        <v>C</v>
      </c>
      <c r="AW83" t="s">
        <v>128</v>
      </c>
      <c r="AX83" s="106">
        <f t="shared" si="58"/>
      </c>
      <c r="AY83" s="120">
        <f t="shared" si="63"/>
        <v>0</v>
      </c>
      <c r="AZ83" s="106">
        <f t="shared" si="59"/>
        <v>1288.27</v>
      </c>
      <c r="BA83" s="120">
        <f t="shared" si="64"/>
        <v>1288.27</v>
      </c>
      <c r="BB83" s="106">
        <f t="shared" si="60"/>
        <v>2071.2799999999997</v>
      </c>
      <c r="BC83" s="120">
        <f t="shared" si="65"/>
        <v>2071.2799999999997</v>
      </c>
    </row>
    <row r="84" spans="1:55" ht="12.75">
      <c r="A84" s="38">
        <v>36879</v>
      </c>
      <c r="B84" s="58">
        <v>1602.42</v>
      </c>
      <c r="C84" s="58"/>
      <c r="D84" s="58"/>
      <c r="E84" s="58"/>
      <c r="F84" s="58" t="s">
        <v>24</v>
      </c>
      <c r="G84" s="58">
        <v>49.99</v>
      </c>
      <c r="H84" s="121" t="s">
        <v>49</v>
      </c>
      <c r="I84" s="121" t="s">
        <v>366</v>
      </c>
      <c r="J84" s="119" t="s">
        <v>384</v>
      </c>
      <c r="K84" s="120"/>
      <c r="L84" s="142">
        <f t="shared" si="61"/>
        <v>1288.27</v>
      </c>
      <c r="M84" s="120">
        <f t="shared" si="66"/>
        <v>3623.71</v>
      </c>
      <c r="N84" s="129">
        <f t="shared" si="35"/>
      </c>
      <c r="O84" s="129">
        <f t="shared" si="36"/>
      </c>
      <c r="P84" s="129">
        <f t="shared" si="37"/>
      </c>
      <c r="Q84" s="129">
        <f t="shared" si="38"/>
      </c>
      <c r="R84" s="129">
        <f t="shared" si="39"/>
      </c>
      <c r="S84" s="129">
        <f t="shared" si="40"/>
      </c>
      <c r="T84" s="129">
        <f t="shared" si="53"/>
      </c>
      <c r="U84" s="129">
        <f t="shared" si="54"/>
      </c>
      <c r="V84" s="61">
        <f t="shared" si="41"/>
      </c>
      <c r="W84" s="61">
        <f t="shared" si="42"/>
      </c>
      <c r="X84" s="61">
        <f t="shared" si="43"/>
      </c>
      <c r="Y84" s="61">
        <f t="shared" si="44"/>
      </c>
      <c r="Z84" s="61">
        <f t="shared" si="45"/>
      </c>
      <c r="AA84" s="61">
        <f t="shared" si="46"/>
      </c>
      <c r="AB84" s="61">
        <f t="shared" si="47"/>
      </c>
      <c r="AC84" s="61">
        <f t="shared" si="48"/>
        <v>49.99</v>
      </c>
      <c r="AD84" s="61">
        <f t="shared" si="49"/>
      </c>
      <c r="AE84" s="61">
        <f t="shared" si="50"/>
      </c>
      <c r="AF84" s="61">
        <f t="shared" si="51"/>
      </c>
      <c r="AS84" s="154">
        <f t="shared" si="55"/>
        <v>36879</v>
      </c>
      <c r="AT84" s="120">
        <f t="shared" si="62"/>
        <v>1602.42</v>
      </c>
      <c r="AU84" s="106">
        <f t="shared" si="56"/>
        <v>49.99</v>
      </c>
      <c r="AV84" s="106" t="str">
        <f t="shared" si="57"/>
        <v>C</v>
      </c>
      <c r="AW84" t="s">
        <v>128</v>
      </c>
      <c r="AX84" s="106">
        <f t="shared" si="58"/>
      </c>
      <c r="AY84" s="120">
        <f t="shared" si="63"/>
        <v>0</v>
      </c>
      <c r="AZ84" s="106">
        <f t="shared" si="59"/>
        <v>1288.27</v>
      </c>
      <c r="BA84" s="120">
        <f t="shared" si="64"/>
        <v>1288.27</v>
      </c>
      <c r="BB84" s="106">
        <f t="shared" si="60"/>
        <v>3623.71</v>
      </c>
      <c r="BC84" s="120">
        <f t="shared" si="65"/>
        <v>3623.71</v>
      </c>
    </row>
    <row r="85" spans="1:55" ht="12.75">
      <c r="A85" s="38">
        <v>36888</v>
      </c>
      <c r="B85" s="58">
        <v>1161.73</v>
      </c>
      <c r="C85" s="58"/>
      <c r="D85" s="58">
        <v>0.17</v>
      </c>
      <c r="E85" s="58"/>
      <c r="F85" s="58" t="s">
        <v>24</v>
      </c>
      <c r="G85" s="58">
        <v>50</v>
      </c>
      <c r="H85" s="121" t="s">
        <v>407</v>
      </c>
      <c r="I85" s="121" t="s">
        <v>366</v>
      </c>
      <c r="J85" s="119" t="s">
        <v>362</v>
      </c>
      <c r="K85" s="120"/>
      <c r="L85" s="142">
        <f t="shared" si="61"/>
        <v>1288.27</v>
      </c>
      <c r="M85" s="120">
        <f t="shared" si="66"/>
        <v>4735.610000000001</v>
      </c>
      <c r="N85" s="129">
        <f t="shared" si="35"/>
        <v>50</v>
      </c>
      <c r="O85" s="129">
        <f t="shared" si="36"/>
      </c>
      <c r="P85" s="129">
        <f t="shared" si="37"/>
      </c>
      <c r="Q85" s="129">
        <f t="shared" si="38"/>
      </c>
      <c r="R85" s="129">
        <f t="shared" si="39"/>
      </c>
      <c r="S85" s="129">
        <f t="shared" si="40"/>
      </c>
      <c r="T85" s="129">
        <f t="shared" si="53"/>
      </c>
      <c r="U85" s="129">
        <f t="shared" si="54"/>
      </c>
      <c r="V85" s="61">
        <f t="shared" si="41"/>
      </c>
      <c r="W85" s="61">
        <f t="shared" si="42"/>
      </c>
      <c r="X85" s="61">
        <f t="shared" si="43"/>
      </c>
      <c r="Y85" s="61">
        <f t="shared" si="44"/>
      </c>
      <c r="Z85" s="61">
        <f t="shared" si="45"/>
      </c>
      <c r="AA85" s="61">
        <f t="shared" si="46"/>
      </c>
      <c r="AB85" s="61">
        <f t="shared" si="47"/>
      </c>
      <c r="AC85" s="61">
        <f t="shared" si="48"/>
      </c>
      <c r="AD85" s="61">
        <f t="shared" si="49"/>
      </c>
      <c r="AE85" s="61">
        <f t="shared" si="50"/>
      </c>
      <c r="AF85" s="61">
        <f t="shared" si="51"/>
      </c>
      <c r="AS85" s="154">
        <f t="shared" si="55"/>
        <v>36888</v>
      </c>
      <c r="AT85" s="120">
        <f t="shared" si="62"/>
        <v>1161.9</v>
      </c>
      <c r="AU85" s="106">
        <f t="shared" si="56"/>
        <v>50</v>
      </c>
      <c r="AV85" s="106" t="str">
        <f t="shared" si="57"/>
        <v>C</v>
      </c>
      <c r="AW85" t="s">
        <v>128</v>
      </c>
      <c r="AX85" s="106">
        <f t="shared" si="58"/>
      </c>
      <c r="AY85" s="120">
        <f t="shared" si="63"/>
        <v>0</v>
      </c>
      <c r="AZ85" s="106">
        <f t="shared" si="59"/>
        <v>1288.27</v>
      </c>
      <c r="BA85" s="120">
        <f t="shared" si="64"/>
        <v>1288.27</v>
      </c>
      <c r="BB85" s="106">
        <f t="shared" si="60"/>
        <v>4735.610000000001</v>
      </c>
      <c r="BC85" s="120">
        <f t="shared" si="65"/>
        <v>4735.610000000001</v>
      </c>
    </row>
    <row r="86" spans="1:55" ht="12.75">
      <c r="A86" s="38">
        <v>36888</v>
      </c>
      <c r="B86" s="58"/>
      <c r="C86" s="58"/>
      <c r="D86" s="58"/>
      <c r="E86" s="58"/>
      <c r="F86" s="58" t="s">
        <v>18</v>
      </c>
      <c r="G86" s="58">
        <v>10.61</v>
      </c>
      <c r="H86" s="121" t="s">
        <v>379</v>
      </c>
      <c r="I86" s="121" t="s">
        <v>366</v>
      </c>
      <c r="J86" s="119" t="s">
        <v>373</v>
      </c>
      <c r="K86" s="120"/>
      <c r="L86" s="142">
        <f t="shared" si="61"/>
        <v>1288.27</v>
      </c>
      <c r="M86" s="120">
        <f t="shared" si="66"/>
        <v>4725.000000000001</v>
      </c>
      <c r="N86" s="129">
        <f t="shared" si="35"/>
      </c>
      <c r="O86" s="129">
        <f t="shared" si="36"/>
      </c>
      <c r="P86" s="129">
        <f t="shared" si="37"/>
      </c>
      <c r="Q86" s="129">
        <f t="shared" si="38"/>
      </c>
      <c r="R86" s="129">
        <f t="shared" si="39"/>
      </c>
      <c r="S86" s="129">
        <f t="shared" si="40"/>
      </c>
      <c r="T86" s="129">
        <f t="shared" si="53"/>
      </c>
      <c r="U86" s="129">
        <f t="shared" si="54"/>
      </c>
      <c r="V86" s="61">
        <f t="shared" si="41"/>
      </c>
      <c r="W86" s="61">
        <f t="shared" si="42"/>
        <v>10.61</v>
      </c>
      <c r="X86" s="61">
        <f t="shared" si="43"/>
      </c>
      <c r="Y86" s="61">
        <f t="shared" si="44"/>
      </c>
      <c r="Z86" s="61">
        <f t="shared" si="45"/>
      </c>
      <c r="AA86" s="61">
        <f t="shared" si="46"/>
      </c>
      <c r="AB86" s="61">
        <f t="shared" si="47"/>
      </c>
      <c r="AC86" s="61">
        <f t="shared" si="48"/>
      </c>
      <c r="AD86" s="61">
        <f t="shared" si="49"/>
      </c>
      <c r="AE86" s="61">
        <f t="shared" si="50"/>
      </c>
      <c r="AF86" s="61">
        <f t="shared" si="51"/>
      </c>
      <c r="AS86" s="154">
        <f t="shared" si="55"/>
        <v>36888</v>
      </c>
      <c r="AT86" s="120">
        <f t="shared" si="62"/>
      </c>
      <c r="AU86" s="106">
        <f t="shared" si="56"/>
        <v>10.61</v>
      </c>
      <c r="AV86" s="106" t="str">
        <f t="shared" si="57"/>
        <v>C</v>
      </c>
      <c r="AW86" t="s">
        <v>128</v>
      </c>
      <c r="AX86" s="106">
        <f t="shared" si="58"/>
      </c>
      <c r="AY86" s="120">
        <f t="shared" si="63"/>
        <v>0</v>
      </c>
      <c r="AZ86" s="106">
        <f t="shared" si="59"/>
        <v>1288.27</v>
      </c>
      <c r="BA86" s="120">
        <f t="shared" si="64"/>
        <v>1288.27</v>
      </c>
      <c r="BB86" s="106">
        <f t="shared" si="60"/>
        <v>4725.000000000001</v>
      </c>
      <c r="BC86" s="120">
        <f t="shared" si="65"/>
        <v>4725.000000000001</v>
      </c>
    </row>
    <row r="87" spans="1:55" ht="12.75">
      <c r="A87" s="38" t="s">
        <v>348</v>
      </c>
      <c r="B87" s="58"/>
      <c r="C87" s="58"/>
      <c r="D87" s="58"/>
      <c r="E87" s="58"/>
      <c r="F87" s="58" t="s">
        <v>18</v>
      </c>
      <c r="G87" s="58">
        <v>133.33</v>
      </c>
      <c r="H87" s="58" t="s">
        <v>420</v>
      </c>
      <c r="I87" s="119" t="s">
        <v>366</v>
      </c>
      <c r="J87" s="123" t="s">
        <v>362</v>
      </c>
      <c r="K87" s="120"/>
      <c r="L87" s="142">
        <f t="shared" si="61"/>
        <v>1288.27</v>
      </c>
      <c r="M87" s="120">
        <f t="shared" si="66"/>
        <v>4591.670000000001</v>
      </c>
      <c r="N87" s="129">
        <f t="shared" si="35"/>
        <v>133.33</v>
      </c>
      <c r="O87" s="129">
        <f t="shared" si="36"/>
      </c>
      <c r="P87" s="129">
        <f t="shared" si="37"/>
      </c>
      <c r="Q87" s="129">
        <f t="shared" si="38"/>
      </c>
      <c r="R87" s="129">
        <f t="shared" si="39"/>
      </c>
      <c r="S87" s="129">
        <f t="shared" si="40"/>
      </c>
      <c r="T87" s="129">
        <f t="shared" si="53"/>
      </c>
      <c r="U87" s="129">
        <f t="shared" si="54"/>
      </c>
      <c r="V87" s="61">
        <f t="shared" si="41"/>
      </c>
      <c r="W87" s="61">
        <f t="shared" si="42"/>
      </c>
      <c r="X87" s="61">
        <f t="shared" si="43"/>
      </c>
      <c r="Y87" s="61">
        <f t="shared" si="44"/>
      </c>
      <c r="Z87" s="61">
        <f t="shared" si="45"/>
      </c>
      <c r="AA87" s="61">
        <f t="shared" si="46"/>
      </c>
      <c r="AB87" s="61">
        <f t="shared" si="47"/>
      </c>
      <c r="AC87" s="61">
        <f t="shared" si="48"/>
      </c>
      <c r="AD87" s="61">
        <f t="shared" si="49"/>
      </c>
      <c r="AE87" s="61">
        <f t="shared" si="50"/>
      </c>
      <c r="AF87" s="61">
        <f t="shared" si="51"/>
      </c>
      <c r="AS87" s="154" t="str">
        <f t="shared" si="55"/>
        <v>Monthly</v>
      </c>
      <c r="AT87" s="120">
        <f t="shared" si="62"/>
      </c>
      <c r="AU87" s="106">
        <f t="shared" si="56"/>
        <v>133.33</v>
      </c>
      <c r="AV87" s="106" t="str">
        <f t="shared" si="57"/>
        <v>C</v>
      </c>
      <c r="AW87" t="s">
        <v>128</v>
      </c>
      <c r="AX87" s="106">
        <f t="shared" si="58"/>
      </c>
      <c r="AY87" s="120">
        <f t="shared" si="63"/>
        <v>0</v>
      </c>
      <c r="AZ87" s="106">
        <f t="shared" si="59"/>
        <v>1288.27</v>
      </c>
      <c r="BA87" s="120">
        <f t="shared" si="64"/>
        <v>1288.27</v>
      </c>
      <c r="BB87" s="106">
        <f t="shared" si="60"/>
        <v>4591.670000000001</v>
      </c>
      <c r="BC87" s="120">
        <f t="shared" si="65"/>
        <v>4591.670000000001</v>
      </c>
    </row>
    <row r="88" spans="1:55" ht="12.75">
      <c r="A88" s="38" t="s">
        <v>348</v>
      </c>
      <c r="B88" s="58"/>
      <c r="C88" s="58"/>
      <c r="D88" s="58"/>
      <c r="E88" s="58"/>
      <c r="F88" s="58" t="s">
        <v>18</v>
      </c>
      <c r="G88" s="58">
        <v>8</v>
      </c>
      <c r="H88" s="58" t="s">
        <v>421</v>
      </c>
      <c r="I88" s="119" t="s">
        <v>366</v>
      </c>
      <c r="J88" s="119" t="s">
        <v>362</v>
      </c>
      <c r="K88" s="120"/>
      <c r="L88" s="142">
        <f t="shared" si="61"/>
        <v>1288.27</v>
      </c>
      <c r="M88" s="120">
        <f t="shared" si="66"/>
        <v>4583.670000000001</v>
      </c>
      <c r="N88" s="129">
        <f t="shared" si="35"/>
        <v>8</v>
      </c>
      <c r="O88" s="129">
        <f t="shared" si="36"/>
      </c>
      <c r="P88" s="129">
        <f t="shared" si="37"/>
      </c>
      <c r="Q88" s="129">
        <f t="shared" si="38"/>
      </c>
      <c r="R88" s="129">
        <f t="shared" si="39"/>
      </c>
      <c r="S88" s="129">
        <f t="shared" si="40"/>
      </c>
      <c r="T88" s="129">
        <f t="shared" si="53"/>
      </c>
      <c r="U88" s="129">
        <f t="shared" si="54"/>
      </c>
      <c r="V88" s="61">
        <f t="shared" si="41"/>
      </c>
      <c r="W88" s="61">
        <f t="shared" si="42"/>
      </c>
      <c r="X88" s="61">
        <f t="shared" si="43"/>
      </c>
      <c r="Y88" s="61">
        <f t="shared" si="44"/>
      </c>
      <c r="Z88" s="61">
        <f t="shared" si="45"/>
      </c>
      <c r="AA88" s="61">
        <f t="shared" si="46"/>
      </c>
      <c r="AB88" s="61">
        <f t="shared" si="47"/>
      </c>
      <c r="AC88" s="61">
        <f t="shared" si="48"/>
      </c>
      <c r="AD88" s="61">
        <f t="shared" si="49"/>
      </c>
      <c r="AE88" s="61">
        <f t="shared" si="50"/>
      </c>
      <c r="AF88" s="61">
        <f t="shared" si="51"/>
      </c>
      <c r="AS88" s="154" t="str">
        <f t="shared" si="55"/>
        <v>Monthly</v>
      </c>
      <c r="AT88" s="120">
        <f t="shared" si="62"/>
      </c>
      <c r="AU88" s="106">
        <f t="shared" si="56"/>
        <v>8</v>
      </c>
      <c r="AV88" s="106" t="str">
        <f t="shared" si="57"/>
        <v>C</v>
      </c>
      <c r="AW88" t="s">
        <v>128</v>
      </c>
      <c r="AX88" s="106">
        <f t="shared" si="58"/>
      </c>
      <c r="AY88" s="120">
        <f t="shared" si="63"/>
        <v>0</v>
      </c>
      <c r="AZ88" s="106">
        <f t="shared" si="59"/>
        <v>1288.27</v>
      </c>
      <c r="BA88" s="120">
        <f t="shared" si="64"/>
        <v>1288.27</v>
      </c>
      <c r="BB88" s="106">
        <f t="shared" si="60"/>
        <v>4583.670000000001</v>
      </c>
      <c r="BC88" s="120">
        <f t="shared" si="65"/>
        <v>4583.670000000001</v>
      </c>
    </row>
    <row r="89" spans="1:55" ht="12.75">
      <c r="A89" s="38" t="s">
        <v>348</v>
      </c>
      <c r="B89" s="58"/>
      <c r="C89" s="58"/>
      <c r="D89" s="58"/>
      <c r="E89" s="58"/>
      <c r="F89" s="58" t="s">
        <v>18</v>
      </c>
      <c r="G89" s="58">
        <v>50</v>
      </c>
      <c r="H89" s="58" t="s">
        <v>11</v>
      </c>
      <c r="I89" s="119" t="s">
        <v>366</v>
      </c>
      <c r="J89" s="119" t="s">
        <v>362</v>
      </c>
      <c r="K89" s="120"/>
      <c r="L89" s="142">
        <f t="shared" si="61"/>
        <v>1288.27</v>
      </c>
      <c r="M89" s="120">
        <f t="shared" si="66"/>
        <v>4533.670000000001</v>
      </c>
      <c r="N89" s="129">
        <f t="shared" si="35"/>
        <v>50</v>
      </c>
      <c r="O89" s="129">
        <f t="shared" si="36"/>
      </c>
      <c r="P89" s="129">
        <f t="shared" si="37"/>
      </c>
      <c r="Q89" s="129">
        <f t="shared" si="38"/>
      </c>
      <c r="R89" s="129">
        <f t="shared" si="39"/>
      </c>
      <c r="S89" s="129">
        <f t="shared" si="40"/>
      </c>
      <c r="T89" s="129">
        <f t="shared" si="53"/>
      </c>
      <c r="U89" s="129">
        <f t="shared" si="54"/>
      </c>
      <c r="V89" s="61">
        <f t="shared" si="41"/>
      </c>
      <c r="W89" s="61">
        <f t="shared" si="42"/>
      </c>
      <c r="X89" s="61">
        <f t="shared" si="43"/>
      </c>
      <c r="Y89" s="61">
        <f t="shared" si="44"/>
      </c>
      <c r="Z89" s="61">
        <f t="shared" si="45"/>
      </c>
      <c r="AA89" s="61">
        <f t="shared" si="46"/>
      </c>
      <c r="AB89" s="61">
        <f t="shared" si="47"/>
      </c>
      <c r="AC89" s="61">
        <f t="shared" si="48"/>
      </c>
      <c r="AD89" s="61">
        <f t="shared" si="49"/>
      </c>
      <c r="AE89" s="61">
        <f t="shared" si="50"/>
      </c>
      <c r="AF89" s="61">
        <f t="shared" si="51"/>
      </c>
      <c r="AS89" s="154" t="str">
        <f t="shared" si="55"/>
        <v>Monthly</v>
      </c>
      <c r="AT89" s="120">
        <f t="shared" si="62"/>
      </c>
      <c r="AU89" s="106">
        <f t="shared" si="56"/>
        <v>50</v>
      </c>
      <c r="AV89" s="106" t="str">
        <f t="shared" si="57"/>
        <v>C</v>
      </c>
      <c r="AW89" t="s">
        <v>128</v>
      </c>
      <c r="AX89" s="106">
        <f t="shared" si="58"/>
      </c>
      <c r="AY89" s="120">
        <f t="shared" si="63"/>
        <v>0</v>
      </c>
      <c r="AZ89" s="106">
        <f t="shared" si="59"/>
        <v>1288.27</v>
      </c>
      <c r="BA89" s="120">
        <f t="shared" si="64"/>
        <v>1288.27</v>
      </c>
      <c r="BB89" s="106">
        <f t="shared" si="60"/>
        <v>4533.670000000001</v>
      </c>
      <c r="BC89" s="120">
        <f t="shared" si="65"/>
        <v>4533.670000000001</v>
      </c>
    </row>
    <row r="90" spans="1:55" ht="12.75">
      <c r="A90" s="38" t="s">
        <v>348</v>
      </c>
      <c r="B90" s="58"/>
      <c r="C90" s="58"/>
      <c r="D90" s="58"/>
      <c r="E90" s="58"/>
      <c r="F90" s="58" t="s">
        <v>19</v>
      </c>
      <c r="G90" s="58">
        <v>1500</v>
      </c>
      <c r="H90" s="58" t="s">
        <v>12</v>
      </c>
      <c r="I90" s="119" t="s">
        <v>366</v>
      </c>
      <c r="J90" s="119" t="s">
        <v>362</v>
      </c>
      <c r="K90" s="120"/>
      <c r="L90" s="142">
        <f t="shared" si="61"/>
        <v>1288.27</v>
      </c>
      <c r="M90" s="120">
        <f t="shared" si="66"/>
        <v>3033.670000000001</v>
      </c>
      <c r="N90" s="129">
        <f t="shared" si="35"/>
        <v>1500</v>
      </c>
      <c r="O90" s="129">
        <f t="shared" si="36"/>
      </c>
      <c r="P90" s="129">
        <f t="shared" si="37"/>
      </c>
      <c r="Q90" s="129">
        <f t="shared" si="38"/>
      </c>
      <c r="R90" s="129">
        <f t="shared" si="39"/>
      </c>
      <c r="S90" s="129">
        <f t="shared" si="40"/>
      </c>
      <c r="T90" s="129">
        <f t="shared" si="53"/>
      </c>
      <c r="U90" s="129">
        <f t="shared" si="54"/>
      </c>
      <c r="V90" s="61">
        <f t="shared" si="41"/>
      </c>
      <c r="W90" s="61">
        <f t="shared" si="42"/>
      </c>
      <c r="X90" s="61">
        <f t="shared" si="43"/>
      </c>
      <c r="Y90" s="61">
        <f t="shared" si="44"/>
      </c>
      <c r="Z90" s="61">
        <f t="shared" si="45"/>
      </c>
      <c r="AA90" s="61">
        <f t="shared" si="46"/>
      </c>
      <c r="AB90" s="61">
        <f t="shared" si="47"/>
      </c>
      <c r="AC90" s="61">
        <f t="shared" si="48"/>
      </c>
      <c r="AD90" s="61">
        <f t="shared" si="49"/>
      </c>
      <c r="AE90" s="61">
        <f t="shared" si="50"/>
      </c>
      <c r="AF90" s="61">
        <f t="shared" si="51"/>
      </c>
      <c r="AS90" s="154" t="str">
        <f t="shared" si="55"/>
        <v>Monthly</v>
      </c>
      <c r="AT90" s="120">
        <f t="shared" si="62"/>
      </c>
      <c r="AU90" s="106">
        <f t="shared" si="56"/>
        <v>1500</v>
      </c>
      <c r="AV90" s="106" t="str">
        <f t="shared" si="57"/>
        <v>C</v>
      </c>
      <c r="AW90" t="s">
        <v>128</v>
      </c>
      <c r="AX90" s="106">
        <f t="shared" si="58"/>
      </c>
      <c r="AY90" s="120">
        <f t="shared" si="63"/>
        <v>0</v>
      </c>
      <c r="AZ90" s="106">
        <f t="shared" si="59"/>
        <v>1288.27</v>
      </c>
      <c r="BA90" s="120">
        <f t="shared" si="64"/>
        <v>1288.27</v>
      </c>
      <c r="BB90" s="106">
        <f t="shared" si="60"/>
        <v>3033.670000000001</v>
      </c>
      <c r="BC90" s="120">
        <f t="shared" si="65"/>
        <v>3033.670000000001</v>
      </c>
    </row>
    <row r="91" spans="1:55" ht="12.75">
      <c r="A91" s="38">
        <v>36893</v>
      </c>
      <c r="B91" s="58"/>
      <c r="C91" s="58"/>
      <c r="D91" s="58"/>
      <c r="E91" s="58"/>
      <c r="F91" s="58" t="s">
        <v>47</v>
      </c>
      <c r="G91" s="58">
        <v>1000</v>
      </c>
      <c r="H91" s="121" t="s">
        <v>345</v>
      </c>
      <c r="I91" s="121" t="s">
        <v>366</v>
      </c>
      <c r="J91" s="119" t="s">
        <v>364</v>
      </c>
      <c r="K91" s="120"/>
      <c r="L91" s="142">
        <f t="shared" si="61"/>
        <v>1288.27</v>
      </c>
      <c r="M91" s="120">
        <f t="shared" si="66"/>
        <v>2033.670000000001</v>
      </c>
      <c r="N91" s="129">
        <f t="shared" si="35"/>
      </c>
      <c r="O91" s="129">
        <f t="shared" si="36"/>
        <v>1000</v>
      </c>
      <c r="P91" s="129">
        <f t="shared" si="37"/>
      </c>
      <c r="Q91" s="129">
        <f t="shared" si="38"/>
      </c>
      <c r="R91" s="129">
        <f t="shared" si="39"/>
      </c>
      <c r="S91" s="129">
        <f t="shared" si="40"/>
      </c>
      <c r="T91" s="129">
        <f t="shared" si="53"/>
      </c>
      <c r="U91" s="129">
        <f t="shared" si="54"/>
      </c>
      <c r="V91" s="61">
        <f t="shared" si="41"/>
      </c>
      <c r="W91" s="61">
        <f t="shared" si="42"/>
      </c>
      <c r="X91" s="61">
        <f t="shared" si="43"/>
      </c>
      <c r="Y91" s="61">
        <f t="shared" si="44"/>
      </c>
      <c r="Z91" s="61">
        <f t="shared" si="45"/>
      </c>
      <c r="AA91" s="61">
        <f t="shared" si="46"/>
      </c>
      <c r="AB91" s="61">
        <f t="shared" si="47"/>
      </c>
      <c r="AC91" s="61">
        <f t="shared" si="48"/>
      </c>
      <c r="AD91" s="61">
        <f t="shared" si="49"/>
      </c>
      <c r="AE91" s="61">
        <f t="shared" si="50"/>
      </c>
      <c r="AF91" s="61">
        <f t="shared" si="51"/>
      </c>
      <c r="AS91" s="154">
        <f t="shared" si="55"/>
        <v>36893</v>
      </c>
      <c r="AT91" s="120">
        <f t="shared" si="62"/>
      </c>
      <c r="AU91" s="106">
        <f t="shared" si="56"/>
        <v>1000</v>
      </c>
      <c r="AV91" s="106" t="str">
        <f t="shared" si="57"/>
        <v>C</v>
      </c>
      <c r="AW91" t="s">
        <v>128</v>
      </c>
      <c r="AX91" s="106">
        <f t="shared" si="58"/>
      </c>
      <c r="AY91" s="120">
        <f t="shared" si="63"/>
        <v>0</v>
      </c>
      <c r="AZ91" s="106">
        <f t="shared" si="59"/>
        <v>1288.27</v>
      </c>
      <c r="BA91" s="120">
        <f t="shared" si="64"/>
        <v>1288.27</v>
      </c>
      <c r="BB91" s="106">
        <f t="shared" si="60"/>
        <v>2033.670000000001</v>
      </c>
      <c r="BC91" s="120">
        <f t="shared" si="65"/>
        <v>2033.670000000001</v>
      </c>
    </row>
    <row r="92" spans="1:55" ht="12.75">
      <c r="A92" s="38">
        <v>36893</v>
      </c>
      <c r="B92" s="58"/>
      <c r="C92" s="58"/>
      <c r="D92" s="58"/>
      <c r="E92" s="58"/>
      <c r="F92" s="58"/>
      <c r="G92" s="58">
        <v>3.17</v>
      </c>
      <c r="H92" s="121" t="s">
        <v>21</v>
      </c>
      <c r="I92" s="121" t="s">
        <v>364</v>
      </c>
      <c r="J92" s="119" t="s">
        <v>386</v>
      </c>
      <c r="K92" s="120"/>
      <c r="L92" s="142">
        <f t="shared" si="61"/>
        <v>1285.1</v>
      </c>
      <c r="M92" s="120">
        <f t="shared" si="66"/>
        <v>2033.670000000001</v>
      </c>
      <c r="N92" s="129">
        <f t="shared" si="35"/>
      </c>
      <c r="O92" s="129">
        <f t="shared" si="36"/>
      </c>
      <c r="P92" s="129">
        <f t="shared" si="37"/>
      </c>
      <c r="Q92" s="129">
        <f t="shared" si="38"/>
      </c>
      <c r="R92" s="129">
        <f t="shared" si="39"/>
      </c>
      <c r="S92" s="129">
        <f t="shared" si="40"/>
      </c>
      <c r="T92" s="129">
        <f t="shared" si="53"/>
      </c>
      <c r="U92" s="129">
        <f t="shared" si="54"/>
      </c>
      <c r="V92" s="61">
        <f t="shared" si="41"/>
      </c>
      <c r="W92" s="61">
        <f t="shared" si="42"/>
      </c>
      <c r="X92" s="61">
        <f t="shared" si="43"/>
      </c>
      <c r="Y92" s="61">
        <f t="shared" si="44"/>
      </c>
      <c r="Z92" s="61">
        <f t="shared" si="45"/>
      </c>
      <c r="AA92" s="61">
        <f t="shared" si="46"/>
      </c>
      <c r="AB92" s="61">
        <f t="shared" si="47"/>
      </c>
      <c r="AC92" s="61">
        <f t="shared" si="48"/>
      </c>
      <c r="AD92" s="61">
        <f t="shared" si="49"/>
      </c>
      <c r="AE92" s="61">
        <f t="shared" si="50"/>
        <v>3.17</v>
      </c>
      <c r="AF92" s="61">
        <f t="shared" si="51"/>
      </c>
      <c r="AS92" s="154">
        <f t="shared" si="55"/>
        <v>36893</v>
      </c>
      <c r="AT92" s="120">
        <f t="shared" si="62"/>
      </c>
      <c r="AU92" s="106">
        <f t="shared" si="56"/>
        <v>3.17</v>
      </c>
      <c r="AV92" s="106" t="str">
        <f t="shared" si="57"/>
        <v>B</v>
      </c>
      <c r="AW92" t="s">
        <v>128</v>
      </c>
      <c r="AX92" s="106">
        <f t="shared" si="58"/>
      </c>
      <c r="AY92" s="120">
        <f t="shared" si="63"/>
        <v>0</v>
      </c>
      <c r="AZ92" s="106">
        <f t="shared" si="59"/>
        <v>1285.1</v>
      </c>
      <c r="BA92" s="120">
        <f t="shared" si="64"/>
        <v>1285.1</v>
      </c>
      <c r="BB92" s="106">
        <f t="shared" si="60"/>
        <v>2033.670000000001</v>
      </c>
      <c r="BC92" s="120">
        <f t="shared" si="65"/>
        <v>2033.670000000001</v>
      </c>
    </row>
    <row r="93" spans="1:55" ht="12.75">
      <c r="A93" s="38">
        <v>36896</v>
      </c>
      <c r="B93" s="58"/>
      <c r="C93" s="58">
        <v>372.82</v>
      </c>
      <c r="D93" s="58"/>
      <c r="E93" s="58"/>
      <c r="F93" s="58" t="s">
        <v>25</v>
      </c>
      <c r="G93" s="58">
        <v>430</v>
      </c>
      <c r="H93" s="121" t="s">
        <v>407</v>
      </c>
      <c r="I93" s="121" t="s">
        <v>364</v>
      </c>
      <c r="J93" s="119" t="s">
        <v>362</v>
      </c>
      <c r="K93" s="120"/>
      <c r="L93" s="142">
        <f t="shared" si="61"/>
        <v>1227.9199999999998</v>
      </c>
      <c r="M93" s="120">
        <f t="shared" si="66"/>
        <v>2033.670000000001</v>
      </c>
      <c r="N93" s="129">
        <f t="shared" si="35"/>
        <v>430</v>
      </c>
      <c r="O93" s="129">
        <f t="shared" si="36"/>
      </c>
      <c r="P93" s="129">
        <f t="shared" si="37"/>
      </c>
      <c r="Q93" s="129">
        <f t="shared" si="38"/>
      </c>
      <c r="R93" s="129">
        <f t="shared" si="39"/>
      </c>
      <c r="S93" s="129">
        <f t="shared" si="40"/>
      </c>
      <c r="T93" s="129">
        <f t="shared" si="53"/>
      </c>
      <c r="U93" s="129">
        <f t="shared" si="54"/>
      </c>
      <c r="V93" s="61">
        <f t="shared" si="41"/>
      </c>
      <c r="W93" s="61">
        <f t="shared" si="42"/>
      </c>
      <c r="X93" s="61">
        <f t="shared" si="43"/>
      </c>
      <c r="Y93" s="61">
        <f t="shared" si="44"/>
      </c>
      <c r="Z93" s="61">
        <f t="shared" si="45"/>
      </c>
      <c r="AA93" s="61">
        <f t="shared" si="46"/>
      </c>
      <c r="AB93" s="61">
        <f t="shared" si="47"/>
      </c>
      <c r="AC93" s="61">
        <f t="shared" si="48"/>
      </c>
      <c r="AD93" s="61">
        <f t="shared" si="49"/>
      </c>
      <c r="AE93" s="61">
        <f t="shared" si="50"/>
      </c>
      <c r="AF93" s="61">
        <f t="shared" si="51"/>
      </c>
      <c r="AS93" s="154">
        <f t="shared" si="55"/>
        <v>36896</v>
      </c>
      <c r="AT93" s="120">
        <f t="shared" si="62"/>
        <v>372.82</v>
      </c>
      <c r="AU93" s="106">
        <f t="shared" si="56"/>
        <v>430</v>
      </c>
      <c r="AV93" s="106" t="str">
        <f t="shared" si="57"/>
        <v>B</v>
      </c>
      <c r="AW93" t="s">
        <v>128</v>
      </c>
      <c r="AX93" s="106">
        <f t="shared" si="58"/>
      </c>
      <c r="AY93" s="120">
        <f t="shared" si="63"/>
        <v>0</v>
      </c>
      <c r="AZ93" s="106">
        <f t="shared" si="59"/>
        <v>1227.9199999999998</v>
      </c>
      <c r="BA93" s="120">
        <f t="shared" si="64"/>
        <v>1227.9199999999998</v>
      </c>
      <c r="BB93" s="106">
        <f t="shared" si="60"/>
        <v>2033.670000000001</v>
      </c>
      <c r="BC93" s="120">
        <f t="shared" si="65"/>
        <v>2033.670000000001</v>
      </c>
    </row>
    <row r="94" spans="1:55" ht="12.75">
      <c r="A94" s="38">
        <v>36900</v>
      </c>
      <c r="B94" s="58">
        <v>1990.13</v>
      </c>
      <c r="C94" s="58"/>
      <c r="D94" s="58"/>
      <c r="E94" s="58"/>
      <c r="F94" s="58" t="s">
        <v>24</v>
      </c>
      <c r="G94" s="58">
        <v>17.5</v>
      </c>
      <c r="H94" s="121" t="s">
        <v>407</v>
      </c>
      <c r="I94" s="121" t="s">
        <v>366</v>
      </c>
      <c r="J94" s="119" t="s">
        <v>362</v>
      </c>
      <c r="K94" s="120"/>
      <c r="L94" s="142">
        <f t="shared" si="61"/>
        <v>1227.9199999999998</v>
      </c>
      <c r="M94" s="120">
        <f t="shared" si="66"/>
        <v>4006.300000000001</v>
      </c>
      <c r="N94" s="129">
        <f t="shared" si="35"/>
        <v>17.5</v>
      </c>
      <c r="O94" s="129">
        <f t="shared" si="36"/>
      </c>
      <c r="P94" s="129">
        <f t="shared" si="37"/>
      </c>
      <c r="Q94" s="129">
        <f t="shared" si="38"/>
      </c>
      <c r="R94" s="129">
        <f t="shared" si="39"/>
      </c>
      <c r="S94" s="129">
        <f t="shared" si="40"/>
      </c>
      <c r="T94" s="129">
        <f t="shared" si="53"/>
      </c>
      <c r="U94" s="129">
        <f t="shared" si="54"/>
      </c>
      <c r="V94" s="61">
        <f t="shared" si="41"/>
      </c>
      <c r="W94" s="61">
        <f t="shared" si="42"/>
      </c>
      <c r="X94" s="61">
        <f t="shared" si="43"/>
      </c>
      <c r="Y94" s="61">
        <f t="shared" si="44"/>
      </c>
      <c r="Z94" s="61">
        <f t="shared" si="45"/>
      </c>
      <c r="AA94" s="61">
        <f t="shared" si="46"/>
      </c>
      <c r="AB94" s="61">
        <f t="shared" si="47"/>
      </c>
      <c r="AC94" s="61">
        <f t="shared" si="48"/>
      </c>
      <c r="AD94" s="61">
        <f t="shared" si="49"/>
      </c>
      <c r="AE94" s="61">
        <f t="shared" si="50"/>
      </c>
      <c r="AF94" s="61">
        <f t="shared" si="51"/>
      </c>
      <c r="AS94" s="154">
        <f t="shared" si="55"/>
        <v>36900</v>
      </c>
      <c r="AT94" s="120">
        <f t="shared" si="62"/>
        <v>1990.13</v>
      </c>
      <c r="AU94" s="106">
        <f t="shared" si="56"/>
        <v>17.5</v>
      </c>
      <c r="AV94" s="106" t="str">
        <f t="shared" si="57"/>
        <v>C</v>
      </c>
      <c r="AW94" t="s">
        <v>128</v>
      </c>
      <c r="AX94" s="106">
        <f t="shared" si="58"/>
      </c>
      <c r="AY94" s="120">
        <f t="shared" si="63"/>
        <v>0</v>
      </c>
      <c r="AZ94" s="106">
        <f t="shared" si="59"/>
        <v>1227.9199999999998</v>
      </c>
      <c r="BA94" s="120">
        <f t="shared" si="64"/>
        <v>1227.9199999999998</v>
      </c>
      <c r="BB94" s="106">
        <f t="shared" si="60"/>
        <v>4006.300000000001</v>
      </c>
      <c r="BC94" s="120">
        <f t="shared" si="65"/>
        <v>4006.300000000001</v>
      </c>
    </row>
    <row r="95" spans="1:55" ht="12.75">
      <c r="A95" s="38">
        <v>36900</v>
      </c>
      <c r="B95" s="58"/>
      <c r="C95" s="58"/>
      <c r="D95" s="58"/>
      <c r="E95" s="58"/>
      <c r="F95" s="58" t="s">
        <v>24</v>
      </c>
      <c r="G95" s="58">
        <v>48</v>
      </c>
      <c r="H95" s="121" t="s">
        <v>381</v>
      </c>
      <c r="I95" s="121" t="s">
        <v>366</v>
      </c>
      <c r="J95" s="119" t="s">
        <v>375</v>
      </c>
      <c r="K95" s="120"/>
      <c r="L95" s="142">
        <f t="shared" si="61"/>
        <v>1227.9199999999998</v>
      </c>
      <c r="M95" s="120">
        <f t="shared" si="66"/>
        <v>3958.300000000001</v>
      </c>
      <c r="N95" s="129">
        <f t="shared" si="35"/>
      </c>
      <c r="O95" s="129">
        <f t="shared" si="36"/>
      </c>
      <c r="P95" s="129">
        <f t="shared" si="37"/>
      </c>
      <c r="Q95" s="129">
        <f t="shared" si="38"/>
      </c>
      <c r="R95" s="129">
        <f t="shared" si="39"/>
      </c>
      <c r="S95" s="129">
        <f t="shared" si="40"/>
      </c>
      <c r="T95" s="129">
        <f t="shared" si="53"/>
      </c>
      <c r="U95" s="129">
        <f t="shared" si="54"/>
      </c>
      <c r="V95" s="61">
        <f t="shared" si="41"/>
      </c>
      <c r="W95" s="61">
        <f t="shared" si="42"/>
      </c>
      <c r="X95" s="61">
        <f t="shared" si="43"/>
      </c>
      <c r="Y95" s="61">
        <f t="shared" si="44"/>
        <v>48</v>
      </c>
      <c r="Z95" s="61">
        <f t="shared" si="45"/>
      </c>
      <c r="AA95" s="61">
        <f t="shared" si="46"/>
      </c>
      <c r="AB95" s="61">
        <f t="shared" si="47"/>
      </c>
      <c r="AC95" s="61">
        <f t="shared" si="48"/>
      </c>
      <c r="AD95" s="61">
        <f t="shared" si="49"/>
      </c>
      <c r="AE95" s="61">
        <f t="shared" si="50"/>
      </c>
      <c r="AF95" s="61">
        <f t="shared" si="51"/>
      </c>
      <c r="AS95" s="154">
        <f t="shared" si="55"/>
        <v>36900</v>
      </c>
      <c r="AT95" s="120">
        <f t="shared" si="62"/>
      </c>
      <c r="AU95" s="106">
        <f t="shared" si="56"/>
        <v>48</v>
      </c>
      <c r="AV95" s="106" t="str">
        <f t="shared" si="57"/>
        <v>C</v>
      </c>
      <c r="AW95" t="s">
        <v>128</v>
      </c>
      <c r="AX95" s="106">
        <f t="shared" si="58"/>
      </c>
      <c r="AY95" s="120">
        <f t="shared" si="63"/>
        <v>0</v>
      </c>
      <c r="AZ95" s="106">
        <f t="shared" si="59"/>
        <v>1227.9199999999998</v>
      </c>
      <c r="BA95" s="120">
        <f t="shared" si="64"/>
        <v>1227.9199999999998</v>
      </c>
      <c r="BB95" s="106">
        <f t="shared" si="60"/>
        <v>3958.300000000001</v>
      </c>
      <c r="BC95" s="120">
        <f t="shared" si="65"/>
        <v>3958.300000000001</v>
      </c>
    </row>
    <row r="96" spans="1:55" ht="12.75">
      <c r="A96" s="38">
        <v>36901</v>
      </c>
      <c r="B96" s="58"/>
      <c r="C96" s="58"/>
      <c r="D96" s="58"/>
      <c r="E96" s="58"/>
      <c r="F96" s="58" t="s">
        <v>24</v>
      </c>
      <c r="G96" s="58">
        <v>30.52</v>
      </c>
      <c r="H96" s="121" t="s">
        <v>407</v>
      </c>
      <c r="I96" s="121" t="s">
        <v>366</v>
      </c>
      <c r="J96" s="119" t="s">
        <v>362</v>
      </c>
      <c r="K96" s="120"/>
      <c r="L96" s="142">
        <f t="shared" si="61"/>
        <v>1227.9199999999998</v>
      </c>
      <c r="M96" s="120">
        <f t="shared" si="66"/>
        <v>3927.780000000001</v>
      </c>
      <c r="N96" s="129">
        <f t="shared" si="35"/>
        <v>30.52</v>
      </c>
      <c r="O96" s="129">
        <f t="shared" si="36"/>
      </c>
      <c r="P96" s="129">
        <f t="shared" si="37"/>
      </c>
      <c r="Q96" s="129">
        <f t="shared" si="38"/>
      </c>
      <c r="R96" s="129">
        <f t="shared" si="39"/>
      </c>
      <c r="S96" s="129">
        <f t="shared" si="40"/>
      </c>
      <c r="T96" s="129">
        <f t="shared" si="53"/>
      </c>
      <c r="U96" s="129">
        <f t="shared" si="54"/>
      </c>
      <c r="V96" s="61">
        <f t="shared" si="41"/>
      </c>
      <c r="W96" s="61">
        <f t="shared" si="42"/>
      </c>
      <c r="X96" s="61">
        <f t="shared" si="43"/>
      </c>
      <c r="Y96" s="61">
        <f t="shared" si="44"/>
      </c>
      <c r="Z96" s="61">
        <f t="shared" si="45"/>
      </c>
      <c r="AA96" s="61">
        <f t="shared" si="46"/>
      </c>
      <c r="AB96" s="61">
        <f t="shared" si="47"/>
      </c>
      <c r="AC96" s="61">
        <f t="shared" si="48"/>
      </c>
      <c r="AD96" s="61">
        <f t="shared" si="49"/>
      </c>
      <c r="AE96" s="61">
        <f t="shared" si="50"/>
      </c>
      <c r="AF96" s="61">
        <f t="shared" si="51"/>
      </c>
      <c r="AS96" s="154">
        <f t="shared" si="55"/>
        <v>36901</v>
      </c>
      <c r="AT96" s="120">
        <f t="shared" si="62"/>
      </c>
      <c r="AU96" s="106">
        <f t="shared" si="56"/>
        <v>30.52</v>
      </c>
      <c r="AV96" s="106" t="str">
        <f t="shared" si="57"/>
        <v>C</v>
      </c>
      <c r="AW96" t="s">
        <v>128</v>
      </c>
      <c r="AX96" s="106">
        <f t="shared" si="58"/>
      </c>
      <c r="AY96" s="120">
        <f t="shared" si="63"/>
        <v>0</v>
      </c>
      <c r="AZ96" s="106">
        <f t="shared" si="59"/>
        <v>1227.9199999999998</v>
      </c>
      <c r="BA96" s="120">
        <f t="shared" si="64"/>
        <v>1227.9199999999998</v>
      </c>
      <c r="BB96" s="106">
        <f t="shared" si="60"/>
        <v>3927.780000000001</v>
      </c>
      <c r="BC96" s="120">
        <f t="shared" si="65"/>
        <v>3927.780000000001</v>
      </c>
    </row>
    <row r="97" spans="1:55" ht="12.75">
      <c r="A97" s="38">
        <v>36901</v>
      </c>
      <c r="B97" s="58"/>
      <c r="C97" s="58"/>
      <c r="D97" s="58"/>
      <c r="E97" s="58"/>
      <c r="F97" s="58" t="s">
        <v>51</v>
      </c>
      <c r="G97" s="58">
        <v>1500</v>
      </c>
      <c r="H97" s="121" t="s">
        <v>50</v>
      </c>
      <c r="I97" s="121" t="s">
        <v>366</v>
      </c>
      <c r="J97" s="119" t="s">
        <v>362</v>
      </c>
      <c r="K97" s="120"/>
      <c r="L97" s="142">
        <f t="shared" si="61"/>
        <v>1227.9199999999998</v>
      </c>
      <c r="M97" s="120">
        <f t="shared" si="66"/>
        <v>2427.780000000001</v>
      </c>
      <c r="N97" s="129">
        <f t="shared" si="35"/>
        <v>1500</v>
      </c>
      <c r="O97" s="129">
        <f t="shared" si="36"/>
      </c>
      <c r="P97" s="129">
        <f t="shared" si="37"/>
      </c>
      <c r="Q97" s="129">
        <f t="shared" si="38"/>
      </c>
      <c r="R97" s="129">
        <f t="shared" si="39"/>
      </c>
      <c r="S97" s="129">
        <f t="shared" si="40"/>
      </c>
      <c r="T97" s="129">
        <f t="shared" si="53"/>
      </c>
      <c r="U97" s="129">
        <f t="shared" si="54"/>
      </c>
      <c r="V97" s="61">
        <f t="shared" si="41"/>
      </c>
      <c r="W97" s="61">
        <f t="shared" si="42"/>
      </c>
      <c r="X97" s="61">
        <f t="shared" si="43"/>
      </c>
      <c r="Y97" s="61">
        <f t="shared" si="44"/>
      </c>
      <c r="Z97" s="61">
        <f t="shared" si="45"/>
      </c>
      <c r="AA97" s="61">
        <f t="shared" si="46"/>
      </c>
      <c r="AB97" s="61">
        <f t="shared" si="47"/>
      </c>
      <c r="AC97" s="61">
        <f t="shared" si="48"/>
      </c>
      <c r="AD97" s="61">
        <f t="shared" si="49"/>
      </c>
      <c r="AE97" s="61">
        <f t="shared" si="50"/>
      </c>
      <c r="AF97" s="61">
        <f t="shared" si="51"/>
      </c>
      <c r="AS97" s="154">
        <f t="shared" si="55"/>
        <v>36901</v>
      </c>
      <c r="AT97" s="120">
        <f t="shared" si="62"/>
      </c>
      <c r="AU97" s="106">
        <f t="shared" si="56"/>
        <v>1500</v>
      </c>
      <c r="AV97" s="106" t="str">
        <f t="shared" si="57"/>
        <v>C</v>
      </c>
      <c r="AW97" t="s">
        <v>128</v>
      </c>
      <c r="AX97" s="106">
        <f t="shared" si="58"/>
      </c>
      <c r="AY97" s="120">
        <f t="shared" si="63"/>
        <v>0</v>
      </c>
      <c r="AZ97" s="106">
        <f t="shared" si="59"/>
        <v>1227.9199999999998</v>
      </c>
      <c r="BA97" s="120">
        <f t="shared" si="64"/>
        <v>1227.9199999999998</v>
      </c>
      <c r="BB97" s="106">
        <f t="shared" si="60"/>
        <v>2427.780000000001</v>
      </c>
      <c r="BC97" s="120">
        <f t="shared" si="65"/>
        <v>2427.780000000001</v>
      </c>
    </row>
    <row r="98" spans="1:55" ht="12.75">
      <c r="A98" s="38">
        <v>36902</v>
      </c>
      <c r="B98" s="58"/>
      <c r="C98" s="58">
        <v>800</v>
      </c>
      <c r="D98" s="58"/>
      <c r="E98" s="58"/>
      <c r="F98" s="58"/>
      <c r="G98" s="58"/>
      <c r="H98" s="121" t="s">
        <v>37</v>
      </c>
      <c r="I98" s="121" t="s">
        <v>364</v>
      </c>
      <c r="J98" s="119"/>
      <c r="K98" s="120"/>
      <c r="L98" s="142">
        <f t="shared" si="61"/>
        <v>2027.9199999999998</v>
      </c>
      <c r="M98" s="120">
        <f t="shared" si="66"/>
        <v>2427.780000000001</v>
      </c>
      <c r="N98" s="129">
        <f t="shared" si="35"/>
      </c>
      <c r="O98" s="129">
        <f t="shared" si="36"/>
      </c>
      <c r="P98" s="129">
        <f t="shared" si="37"/>
      </c>
      <c r="Q98" s="129">
        <f t="shared" si="38"/>
      </c>
      <c r="R98" s="129">
        <f t="shared" si="39"/>
      </c>
      <c r="S98" s="129">
        <f t="shared" si="40"/>
      </c>
      <c r="T98" s="129">
        <f t="shared" si="53"/>
      </c>
      <c r="U98" s="129">
        <f t="shared" si="54"/>
      </c>
      <c r="V98" s="61">
        <f t="shared" si="41"/>
      </c>
      <c r="W98" s="61">
        <f t="shared" si="42"/>
      </c>
      <c r="X98" s="61">
        <f t="shared" si="43"/>
      </c>
      <c r="Y98" s="61">
        <f t="shared" si="44"/>
      </c>
      <c r="Z98" s="61">
        <f t="shared" si="45"/>
      </c>
      <c r="AA98" s="61">
        <f t="shared" si="46"/>
      </c>
      <c r="AB98" s="61">
        <f t="shared" si="47"/>
      </c>
      <c r="AC98" s="61">
        <f t="shared" si="48"/>
      </c>
      <c r="AD98" s="61">
        <f t="shared" si="49"/>
      </c>
      <c r="AE98" s="61">
        <f t="shared" si="50"/>
      </c>
      <c r="AF98" s="61">
        <f t="shared" si="51"/>
      </c>
      <c r="AS98" s="154">
        <f t="shared" si="55"/>
        <v>36902</v>
      </c>
      <c r="AT98" s="120">
        <f t="shared" si="62"/>
        <v>800</v>
      </c>
      <c r="AU98" s="106">
        <f t="shared" si="56"/>
      </c>
      <c r="AV98" s="106" t="str">
        <f t="shared" si="57"/>
        <v>B</v>
      </c>
      <c r="AW98" t="s">
        <v>128</v>
      </c>
      <c r="AX98" s="106">
        <f t="shared" si="58"/>
      </c>
      <c r="AY98" s="120">
        <f t="shared" si="63"/>
        <v>0</v>
      </c>
      <c r="AZ98" s="106">
        <f t="shared" si="59"/>
        <v>2027.9199999999998</v>
      </c>
      <c r="BA98" s="120">
        <f t="shared" si="64"/>
        <v>2027.9199999999998</v>
      </c>
      <c r="BB98" s="106">
        <f t="shared" si="60"/>
        <v>2427.780000000001</v>
      </c>
      <c r="BC98" s="120">
        <f t="shared" si="65"/>
        <v>2427.780000000001</v>
      </c>
    </row>
    <row r="99" spans="1:55" ht="12.75">
      <c r="A99" s="38">
        <v>36902</v>
      </c>
      <c r="B99" s="58"/>
      <c r="C99" s="58"/>
      <c r="D99" s="58"/>
      <c r="E99" s="58"/>
      <c r="F99" s="58" t="s">
        <v>52</v>
      </c>
      <c r="G99" s="58">
        <v>222.21</v>
      </c>
      <c r="H99" s="121" t="s">
        <v>337</v>
      </c>
      <c r="I99" s="121" t="s">
        <v>366</v>
      </c>
      <c r="J99" s="119" t="s">
        <v>371</v>
      </c>
      <c r="K99" s="120"/>
      <c r="L99" s="142">
        <f t="shared" si="61"/>
        <v>2027.9199999999998</v>
      </c>
      <c r="M99" s="120">
        <f t="shared" si="66"/>
        <v>2205.570000000001</v>
      </c>
      <c r="N99" s="129">
        <f t="shared" si="35"/>
      </c>
      <c r="O99" s="129">
        <f t="shared" si="36"/>
      </c>
      <c r="P99" s="129">
        <f t="shared" si="37"/>
      </c>
      <c r="Q99" s="129">
        <f t="shared" si="38"/>
      </c>
      <c r="R99" s="129">
        <f t="shared" si="39"/>
      </c>
      <c r="S99" s="129">
        <f t="shared" si="40"/>
        <v>222.21</v>
      </c>
      <c r="T99" s="129">
        <f t="shared" si="53"/>
      </c>
      <c r="U99" s="129">
        <f t="shared" si="54"/>
      </c>
      <c r="V99" s="61">
        <f t="shared" si="41"/>
      </c>
      <c r="W99" s="61">
        <f t="shared" si="42"/>
      </c>
      <c r="X99" s="61">
        <f t="shared" si="43"/>
      </c>
      <c r="Y99" s="61">
        <f t="shared" si="44"/>
      </c>
      <c r="Z99" s="61">
        <f t="shared" si="45"/>
      </c>
      <c r="AA99" s="61">
        <f t="shared" si="46"/>
      </c>
      <c r="AB99" s="61">
        <f t="shared" si="47"/>
      </c>
      <c r="AC99" s="61">
        <f t="shared" si="48"/>
      </c>
      <c r="AD99" s="61">
        <f t="shared" si="49"/>
      </c>
      <c r="AE99" s="61">
        <f t="shared" si="50"/>
      </c>
      <c r="AF99" s="61">
        <f t="shared" si="51"/>
      </c>
      <c r="AS99" s="154">
        <f t="shared" si="55"/>
        <v>36902</v>
      </c>
      <c r="AT99" s="120">
        <f t="shared" si="62"/>
      </c>
      <c r="AU99" s="106">
        <f t="shared" si="56"/>
        <v>222.21</v>
      </c>
      <c r="AV99" s="106" t="str">
        <f t="shared" si="57"/>
        <v>C</v>
      </c>
      <c r="AW99" t="s">
        <v>128</v>
      </c>
      <c r="AX99" s="106">
        <f t="shared" si="58"/>
      </c>
      <c r="AY99" s="120">
        <f t="shared" si="63"/>
        <v>0</v>
      </c>
      <c r="AZ99" s="106">
        <f t="shared" si="59"/>
        <v>2027.9199999999998</v>
      </c>
      <c r="BA99" s="120">
        <f t="shared" si="64"/>
        <v>2027.9199999999998</v>
      </c>
      <c r="BB99" s="106">
        <f t="shared" si="60"/>
        <v>2205.570000000001</v>
      </c>
      <c r="BC99" s="120">
        <f t="shared" si="65"/>
        <v>2205.570000000001</v>
      </c>
    </row>
    <row r="100" spans="1:55" ht="12.75">
      <c r="A100" s="38">
        <v>36903</v>
      </c>
      <c r="B100" s="58"/>
      <c r="C100" s="58">
        <v>150</v>
      </c>
      <c r="D100" s="58"/>
      <c r="E100" s="58"/>
      <c r="F100" s="58" t="s">
        <v>25</v>
      </c>
      <c r="G100" s="58">
        <v>500</v>
      </c>
      <c r="H100" s="121" t="s">
        <v>345</v>
      </c>
      <c r="I100" s="121" t="s">
        <v>364</v>
      </c>
      <c r="J100" s="119" t="s">
        <v>364</v>
      </c>
      <c r="K100" s="120"/>
      <c r="L100" s="142">
        <f t="shared" si="61"/>
        <v>1677.92</v>
      </c>
      <c r="M100" s="120">
        <f t="shared" si="66"/>
        <v>2205.570000000001</v>
      </c>
      <c r="N100" s="129">
        <f t="shared" si="35"/>
      </c>
      <c r="O100" s="129">
        <f t="shared" si="36"/>
        <v>500</v>
      </c>
      <c r="P100" s="129">
        <f t="shared" si="37"/>
      </c>
      <c r="Q100" s="129">
        <f t="shared" si="38"/>
      </c>
      <c r="R100" s="129">
        <f t="shared" si="39"/>
      </c>
      <c r="S100" s="129">
        <f t="shared" si="40"/>
      </c>
      <c r="T100" s="129">
        <f t="shared" si="53"/>
      </c>
      <c r="U100" s="129">
        <f t="shared" si="54"/>
      </c>
      <c r="V100" s="61">
        <f t="shared" si="41"/>
      </c>
      <c r="W100" s="61">
        <f t="shared" si="42"/>
      </c>
      <c r="X100" s="61">
        <f t="shared" si="43"/>
      </c>
      <c r="Y100" s="61">
        <f t="shared" si="44"/>
      </c>
      <c r="Z100" s="61">
        <f t="shared" si="45"/>
      </c>
      <c r="AA100" s="61">
        <f t="shared" si="46"/>
      </c>
      <c r="AB100" s="61">
        <f t="shared" si="47"/>
      </c>
      <c r="AC100" s="61">
        <f t="shared" si="48"/>
      </c>
      <c r="AD100" s="61">
        <f t="shared" si="49"/>
      </c>
      <c r="AE100" s="61">
        <f t="shared" si="50"/>
      </c>
      <c r="AF100" s="61">
        <f t="shared" si="51"/>
      </c>
      <c r="AS100" s="154">
        <f t="shared" si="55"/>
        <v>36903</v>
      </c>
      <c r="AT100" s="120">
        <f t="shared" si="62"/>
        <v>150</v>
      </c>
      <c r="AU100" s="106">
        <f t="shared" si="56"/>
        <v>500</v>
      </c>
      <c r="AV100" s="106" t="str">
        <f t="shared" si="57"/>
        <v>B</v>
      </c>
      <c r="AW100" t="s">
        <v>128</v>
      </c>
      <c r="AX100" s="106">
        <f t="shared" si="58"/>
      </c>
      <c r="AY100" s="120">
        <f t="shared" si="63"/>
        <v>0</v>
      </c>
      <c r="AZ100" s="106">
        <f t="shared" si="59"/>
        <v>1677.92</v>
      </c>
      <c r="BA100" s="120">
        <f t="shared" si="64"/>
        <v>1677.92</v>
      </c>
      <c r="BB100" s="106">
        <f t="shared" si="60"/>
        <v>2205.570000000001</v>
      </c>
      <c r="BC100" s="120">
        <f t="shared" si="65"/>
        <v>2205.570000000001</v>
      </c>
    </row>
    <row r="101" spans="1:55" ht="12.75">
      <c r="A101" s="38">
        <v>36906</v>
      </c>
      <c r="B101" s="58">
        <v>105.08</v>
      </c>
      <c r="C101" s="58"/>
      <c r="D101" s="58"/>
      <c r="E101" s="58"/>
      <c r="F101" s="58" t="s">
        <v>53</v>
      </c>
      <c r="G101" s="58">
        <v>68.35</v>
      </c>
      <c r="H101" s="121" t="s">
        <v>337</v>
      </c>
      <c r="I101" s="121" t="s">
        <v>366</v>
      </c>
      <c r="J101" s="119" t="s">
        <v>371</v>
      </c>
      <c r="K101" s="120"/>
      <c r="L101" s="142">
        <f t="shared" si="61"/>
        <v>1677.92</v>
      </c>
      <c r="M101" s="120">
        <f t="shared" si="66"/>
        <v>2242.300000000001</v>
      </c>
      <c r="N101" s="129">
        <f t="shared" si="35"/>
      </c>
      <c r="O101" s="129">
        <f t="shared" si="36"/>
      </c>
      <c r="P101" s="129">
        <f t="shared" si="37"/>
      </c>
      <c r="Q101" s="129">
        <f t="shared" si="38"/>
      </c>
      <c r="R101" s="129">
        <f t="shared" si="39"/>
      </c>
      <c r="S101" s="129">
        <f t="shared" si="40"/>
        <v>68.35</v>
      </c>
      <c r="T101" s="129">
        <f t="shared" si="53"/>
      </c>
      <c r="U101" s="129">
        <f t="shared" si="54"/>
      </c>
      <c r="V101" s="61">
        <f t="shared" si="41"/>
      </c>
      <c r="W101" s="61">
        <f t="shared" si="42"/>
      </c>
      <c r="X101" s="61">
        <f t="shared" si="43"/>
      </c>
      <c r="Y101" s="61">
        <f t="shared" si="44"/>
      </c>
      <c r="Z101" s="61">
        <f t="shared" si="45"/>
      </c>
      <c r="AA101" s="61">
        <f t="shared" si="46"/>
      </c>
      <c r="AB101" s="61">
        <f t="shared" si="47"/>
      </c>
      <c r="AC101" s="61">
        <f t="shared" si="48"/>
      </c>
      <c r="AD101" s="61">
        <f t="shared" si="49"/>
      </c>
      <c r="AE101" s="61">
        <f t="shared" si="50"/>
      </c>
      <c r="AF101" s="61">
        <f t="shared" si="51"/>
      </c>
      <c r="AS101" s="154">
        <f t="shared" si="55"/>
        <v>36906</v>
      </c>
      <c r="AT101" s="120">
        <f t="shared" si="62"/>
        <v>105.08</v>
      </c>
      <c r="AU101" s="106">
        <f t="shared" si="56"/>
        <v>68.35</v>
      </c>
      <c r="AV101" s="106" t="str">
        <f t="shared" si="57"/>
        <v>C</v>
      </c>
      <c r="AW101" t="s">
        <v>128</v>
      </c>
      <c r="AX101" s="106">
        <f t="shared" si="58"/>
      </c>
      <c r="AY101" s="120">
        <f t="shared" si="63"/>
        <v>0</v>
      </c>
      <c r="AZ101" s="106">
        <f t="shared" si="59"/>
        <v>1677.92</v>
      </c>
      <c r="BA101" s="120">
        <f t="shared" si="64"/>
        <v>1677.92</v>
      </c>
      <c r="BB101" s="106">
        <f t="shared" si="60"/>
        <v>2242.300000000001</v>
      </c>
      <c r="BC101" s="120">
        <f t="shared" si="65"/>
        <v>2242.300000000001</v>
      </c>
    </row>
    <row r="102" spans="1:55" ht="12.75">
      <c r="A102" s="38">
        <v>36910</v>
      </c>
      <c r="B102" s="58">
        <v>1731.38</v>
      </c>
      <c r="C102" s="58"/>
      <c r="D102" s="58"/>
      <c r="E102" s="58"/>
      <c r="F102" s="58" t="s">
        <v>24</v>
      </c>
      <c r="G102" s="58">
        <v>43</v>
      </c>
      <c r="H102" s="121" t="s">
        <v>381</v>
      </c>
      <c r="I102" s="121" t="s">
        <v>366</v>
      </c>
      <c r="J102" s="119" t="s">
        <v>375</v>
      </c>
      <c r="K102" s="120"/>
      <c r="L102" s="142">
        <f t="shared" si="61"/>
        <v>1677.92</v>
      </c>
      <c r="M102" s="120">
        <f t="shared" si="66"/>
        <v>3930.680000000001</v>
      </c>
      <c r="N102" s="129">
        <f t="shared" si="35"/>
      </c>
      <c r="O102" s="129">
        <f t="shared" si="36"/>
      </c>
      <c r="P102" s="129">
        <f t="shared" si="37"/>
      </c>
      <c r="Q102" s="129">
        <f t="shared" si="38"/>
      </c>
      <c r="R102" s="129">
        <f t="shared" si="39"/>
      </c>
      <c r="S102" s="129">
        <f t="shared" si="40"/>
      </c>
      <c r="T102" s="129">
        <f t="shared" si="53"/>
      </c>
      <c r="U102" s="129">
        <f t="shared" si="54"/>
      </c>
      <c r="V102" s="61">
        <f t="shared" si="41"/>
      </c>
      <c r="W102" s="61">
        <f t="shared" si="42"/>
      </c>
      <c r="X102" s="61">
        <f t="shared" si="43"/>
      </c>
      <c r="Y102" s="61">
        <f t="shared" si="44"/>
        <v>43</v>
      </c>
      <c r="Z102" s="61">
        <f t="shared" si="45"/>
      </c>
      <c r="AA102" s="61">
        <f t="shared" si="46"/>
      </c>
      <c r="AB102" s="61">
        <f t="shared" si="47"/>
      </c>
      <c r="AC102" s="61">
        <f t="shared" si="48"/>
      </c>
      <c r="AD102" s="61">
        <f t="shared" si="49"/>
      </c>
      <c r="AE102" s="61">
        <f t="shared" si="50"/>
      </c>
      <c r="AF102" s="61">
        <f t="shared" si="51"/>
      </c>
      <c r="AS102" s="154">
        <f t="shared" si="55"/>
        <v>36910</v>
      </c>
      <c r="AT102" s="120">
        <f t="shared" si="62"/>
        <v>1731.38</v>
      </c>
      <c r="AU102" s="106">
        <f t="shared" si="56"/>
        <v>43</v>
      </c>
      <c r="AV102" s="106" t="str">
        <f t="shared" si="57"/>
        <v>C</v>
      </c>
      <c r="AW102" t="s">
        <v>128</v>
      </c>
      <c r="AX102" s="106">
        <f t="shared" si="58"/>
      </c>
      <c r="AY102" s="120">
        <f t="shared" si="63"/>
        <v>0</v>
      </c>
      <c r="AZ102" s="106">
        <f t="shared" si="59"/>
        <v>1677.92</v>
      </c>
      <c r="BA102" s="120">
        <f t="shared" si="64"/>
        <v>1677.92</v>
      </c>
      <c r="BB102" s="106">
        <f t="shared" si="60"/>
        <v>3930.680000000001</v>
      </c>
      <c r="BC102" s="120">
        <f t="shared" si="65"/>
        <v>3930.680000000001</v>
      </c>
    </row>
    <row r="103" spans="1:55" ht="12.75">
      <c r="A103" s="38">
        <v>36916</v>
      </c>
      <c r="B103" s="58"/>
      <c r="C103" s="58"/>
      <c r="D103" s="58"/>
      <c r="E103" s="58"/>
      <c r="F103" s="58" t="s">
        <v>24</v>
      </c>
      <c r="G103" s="58">
        <v>12.05</v>
      </c>
      <c r="H103" s="121" t="s">
        <v>405</v>
      </c>
      <c r="I103" s="121" t="s">
        <v>366</v>
      </c>
      <c r="J103" s="119" t="s">
        <v>384</v>
      </c>
      <c r="K103" s="120"/>
      <c r="L103" s="142">
        <f t="shared" si="61"/>
        <v>1677.92</v>
      </c>
      <c r="M103" s="120">
        <f t="shared" si="66"/>
        <v>3918.630000000001</v>
      </c>
      <c r="N103" s="129">
        <f t="shared" si="35"/>
      </c>
      <c r="O103" s="129">
        <f t="shared" si="36"/>
      </c>
      <c r="P103" s="129">
        <f t="shared" si="37"/>
      </c>
      <c r="Q103" s="129">
        <f t="shared" si="38"/>
      </c>
      <c r="R103" s="129">
        <f t="shared" si="39"/>
      </c>
      <c r="S103" s="129">
        <f t="shared" si="40"/>
      </c>
      <c r="T103" s="129">
        <f t="shared" si="53"/>
      </c>
      <c r="U103" s="129">
        <f t="shared" si="54"/>
      </c>
      <c r="V103" s="61">
        <f t="shared" si="41"/>
      </c>
      <c r="W103" s="61">
        <f t="shared" si="42"/>
      </c>
      <c r="X103" s="61">
        <f t="shared" si="43"/>
      </c>
      <c r="Y103" s="61">
        <f t="shared" si="44"/>
      </c>
      <c r="Z103" s="61">
        <f t="shared" si="45"/>
      </c>
      <c r="AA103" s="61">
        <f t="shared" si="46"/>
      </c>
      <c r="AB103" s="61">
        <f t="shared" si="47"/>
      </c>
      <c r="AC103" s="61">
        <f t="shared" si="48"/>
        <v>12.05</v>
      </c>
      <c r="AD103" s="61">
        <f t="shared" si="49"/>
      </c>
      <c r="AE103" s="61">
        <f t="shared" si="50"/>
      </c>
      <c r="AF103" s="61">
        <f t="shared" si="51"/>
      </c>
      <c r="AS103" s="154">
        <f t="shared" si="55"/>
        <v>36916</v>
      </c>
      <c r="AT103" s="120">
        <f t="shared" si="62"/>
      </c>
      <c r="AU103" s="106">
        <f t="shared" si="56"/>
        <v>12.05</v>
      </c>
      <c r="AV103" s="106" t="str">
        <f t="shared" si="57"/>
        <v>C</v>
      </c>
      <c r="AW103" t="s">
        <v>128</v>
      </c>
      <c r="AX103" s="106">
        <f t="shared" si="58"/>
      </c>
      <c r="AY103" s="120">
        <f t="shared" si="63"/>
        <v>0</v>
      </c>
      <c r="AZ103" s="106">
        <f t="shared" si="59"/>
        <v>1677.92</v>
      </c>
      <c r="BA103" s="120">
        <f t="shared" si="64"/>
        <v>1677.92</v>
      </c>
      <c r="BB103" s="106">
        <f t="shared" si="60"/>
        <v>3918.630000000001</v>
      </c>
      <c r="BC103" s="120">
        <f t="shared" si="65"/>
        <v>3918.630000000001</v>
      </c>
    </row>
    <row r="104" spans="1:55" ht="12.75">
      <c r="A104" s="38">
        <v>36920</v>
      </c>
      <c r="B104" s="58"/>
      <c r="C104" s="58"/>
      <c r="D104" s="58"/>
      <c r="E104" s="58"/>
      <c r="F104" s="58" t="s">
        <v>54</v>
      </c>
      <c r="G104" s="58">
        <v>503.2</v>
      </c>
      <c r="H104" s="121" t="s">
        <v>405</v>
      </c>
      <c r="I104" s="121" t="s">
        <v>364</v>
      </c>
      <c r="J104" s="119" t="s">
        <v>384</v>
      </c>
      <c r="K104" s="120"/>
      <c r="L104" s="142">
        <f t="shared" si="61"/>
        <v>1174.72</v>
      </c>
      <c r="M104" s="120">
        <f t="shared" si="66"/>
        <v>3918.630000000001</v>
      </c>
      <c r="N104" s="129">
        <f t="shared" si="35"/>
      </c>
      <c r="O104" s="129">
        <f t="shared" si="36"/>
      </c>
      <c r="P104" s="129">
        <f t="shared" si="37"/>
      </c>
      <c r="Q104" s="129">
        <f t="shared" si="38"/>
      </c>
      <c r="R104" s="129">
        <f t="shared" si="39"/>
      </c>
      <c r="S104" s="129">
        <f t="shared" si="40"/>
      </c>
      <c r="T104" s="129">
        <f t="shared" si="53"/>
      </c>
      <c r="U104" s="129">
        <f t="shared" si="54"/>
      </c>
      <c r="V104" s="61">
        <f t="shared" si="41"/>
      </c>
      <c r="W104" s="61">
        <f t="shared" si="42"/>
      </c>
      <c r="X104" s="61">
        <f t="shared" si="43"/>
      </c>
      <c r="Y104" s="61">
        <f t="shared" si="44"/>
      </c>
      <c r="Z104" s="61">
        <f t="shared" si="45"/>
      </c>
      <c r="AA104" s="61">
        <f t="shared" si="46"/>
      </c>
      <c r="AB104" s="61">
        <f t="shared" si="47"/>
      </c>
      <c r="AC104" s="61">
        <f t="shared" si="48"/>
        <v>503.2</v>
      </c>
      <c r="AD104" s="61">
        <f t="shared" si="49"/>
      </c>
      <c r="AE104" s="61">
        <f t="shared" si="50"/>
      </c>
      <c r="AF104" s="61">
        <f t="shared" si="51"/>
      </c>
      <c r="AS104" s="154">
        <f t="shared" si="55"/>
        <v>36920</v>
      </c>
      <c r="AT104" s="120">
        <f t="shared" si="62"/>
      </c>
      <c r="AU104" s="106">
        <f t="shared" si="56"/>
        <v>503.2</v>
      </c>
      <c r="AV104" s="106" t="str">
        <f t="shared" si="57"/>
        <v>B</v>
      </c>
      <c r="AW104" t="s">
        <v>128</v>
      </c>
      <c r="AX104" s="106">
        <f t="shared" si="58"/>
      </c>
      <c r="AY104" s="120">
        <f t="shared" si="63"/>
        <v>0</v>
      </c>
      <c r="AZ104" s="106">
        <f t="shared" si="59"/>
        <v>1174.72</v>
      </c>
      <c r="BA104" s="120">
        <f t="shared" si="64"/>
        <v>1174.72</v>
      </c>
      <c r="BB104" s="106">
        <f t="shared" si="60"/>
        <v>3918.630000000001</v>
      </c>
      <c r="BC104" s="120">
        <f t="shared" si="65"/>
        <v>3918.630000000001</v>
      </c>
    </row>
    <row r="105" spans="1:55" ht="12.75">
      <c r="A105" s="38">
        <v>36920</v>
      </c>
      <c r="B105" s="58"/>
      <c r="C105" s="58"/>
      <c r="D105" s="58"/>
      <c r="E105" s="58"/>
      <c r="F105" s="58" t="s">
        <v>24</v>
      </c>
      <c r="G105" s="58">
        <v>0.24</v>
      </c>
      <c r="H105" s="121" t="s">
        <v>379</v>
      </c>
      <c r="I105" s="121" t="s">
        <v>366</v>
      </c>
      <c r="J105" s="119" t="s">
        <v>373</v>
      </c>
      <c r="K105" s="120"/>
      <c r="L105" s="142">
        <f aca="true" t="shared" si="67" ref="L105:L128">IF(I105="","",IF(I105="B",SUM(L104+B105+C105+D105+E105-G105),IF(I105&lt;&gt;"B",SUM(L104))))</f>
        <v>1174.72</v>
      </c>
      <c r="M105" s="120">
        <f t="shared" si="66"/>
        <v>3918.3900000000012</v>
      </c>
      <c r="N105" s="129">
        <f t="shared" si="35"/>
      </c>
      <c r="O105" s="129">
        <f t="shared" si="36"/>
      </c>
      <c r="P105" s="129">
        <f t="shared" si="37"/>
      </c>
      <c r="Q105" s="129">
        <f t="shared" si="38"/>
      </c>
      <c r="R105" s="129">
        <f t="shared" si="39"/>
      </c>
      <c r="S105" s="129">
        <f t="shared" si="40"/>
      </c>
      <c r="T105" s="129">
        <f t="shared" si="53"/>
      </c>
      <c r="U105" s="129">
        <f t="shared" si="54"/>
      </c>
      <c r="V105" s="61">
        <f t="shared" si="41"/>
      </c>
      <c r="W105" s="61">
        <f t="shared" si="42"/>
        <v>0.24</v>
      </c>
      <c r="X105" s="61">
        <f t="shared" si="43"/>
      </c>
      <c r="Y105" s="61">
        <f t="shared" si="44"/>
      </c>
      <c r="Z105" s="61">
        <f t="shared" si="45"/>
      </c>
      <c r="AA105" s="61">
        <f t="shared" si="46"/>
      </c>
      <c r="AB105" s="61">
        <f t="shared" si="47"/>
      </c>
      <c r="AC105" s="61">
        <f t="shared" si="48"/>
      </c>
      <c r="AD105" s="61">
        <f t="shared" si="49"/>
      </c>
      <c r="AE105" s="61">
        <f t="shared" si="50"/>
      </c>
      <c r="AF105" s="61">
        <f t="shared" si="51"/>
      </c>
      <c r="AS105" s="154">
        <f t="shared" si="55"/>
        <v>36920</v>
      </c>
      <c r="AT105" s="120">
        <f t="shared" si="62"/>
      </c>
      <c r="AU105" s="106">
        <f t="shared" si="56"/>
        <v>0.24</v>
      </c>
      <c r="AV105" s="106" t="str">
        <f t="shared" si="57"/>
        <v>C</v>
      </c>
      <c r="AW105" t="s">
        <v>128</v>
      </c>
      <c r="AX105" s="106">
        <f t="shared" si="58"/>
      </c>
      <c r="AY105" s="120">
        <f aca="true" t="shared" si="68" ref="AY105:AY136">IF(I105&lt;&gt;"A",SUM(AY104),IF(AW105="Y",SUM(B105+C105+D105+E105+AY104-G105),IF(AW105&lt;&gt;"Y",SUM(AY104))))</f>
        <v>0</v>
      </c>
      <c r="AZ105" s="106">
        <f t="shared" si="59"/>
        <v>1174.72</v>
      </c>
      <c r="BA105" s="120">
        <f t="shared" si="64"/>
        <v>1174.72</v>
      </c>
      <c r="BB105" s="106">
        <f t="shared" si="60"/>
        <v>3918.3900000000012</v>
      </c>
      <c r="BC105" s="120">
        <f t="shared" si="65"/>
        <v>3918.3900000000012</v>
      </c>
    </row>
    <row r="106" spans="1:55" ht="12.75">
      <c r="A106" s="38" t="s">
        <v>348</v>
      </c>
      <c r="B106" s="58"/>
      <c r="C106" s="58"/>
      <c r="D106" s="58"/>
      <c r="E106" s="58"/>
      <c r="F106" s="58" t="s">
        <v>18</v>
      </c>
      <c r="G106" s="58">
        <v>133.33</v>
      </c>
      <c r="H106" s="58" t="s">
        <v>420</v>
      </c>
      <c r="I106" s="119" t="s">
        <v>366</v>
      </c>
      <c r="J106" s="123" t="s">
        <v>362</v>
      </c>
      <c r="K106" s="120"/>
      <c r="L106" s="142">
        <f t="shared" si="67"/>
        <v>1174.72</v>
      </c>
      <c r="M106" s="120">
        <f t="shared" si="66"/>
        <v>3785.0600000000013</v>
      </c>
      <c r="N106" s="129">
        <f t="shared" si="35"/>
        <v>133.33</v>
      </c>
      <c r="O106" s="129">
        <f t="shared" si="36"/>
      </c>
      <c r="P106" s="129">
        <f t="shared" si="37"/>
      </c>
      <c r="Q106" s="129">
        <f t="shared" si="38"/>
      </c>
      <c r="R106" s="129">
        <f t="shared" si="39"/>
      </c>
      <c r="S106" s="129">
        <f t="shared" si="40"/>
      </c>
      <c r="T106" s="129">
        <f t="shared" si="53"/>
      </c>
      <c r="U106" s="129">
        <f t="shared" si="54"/>
      </c>
      <c r="V106" s="61">
        <f t="shared" si="41"/>
      </c>
      <c r="W106" s="61">
        <f t="shared" si="42"/>
      </c>
      <c r="X106" s="61">
        <f t="shared" si="43"/>
      </c>
      <c r="Y106" s="61">
        <f t="shared" si="44"/>
      </c>
      <c r="Z106" s="61">
        <f t="shared" si="45"/>
      </c>
      <c r="AA106" s="61">
        <f t="shared" si="46"/>
      </c>
      <c r="AB106" s="61">
        <f t="shared" si="47"/>
      </c>
      <c r="AC106" s="61">
        <f t="shared" si="48"/>
      </c>
      <c r="AD106" s="61">
        <f t="shared" si="49"/>
      </c>
      <c r="AE106" s="61">
        <f t="shared" si="50"/>
      </c>
      <c r="AF106" s="61">
        <f t="shared" si="51"/>
      </c>
      <c r="AS106" s="154" t="str">
        <f t="shared" si="55"/>
        <v>Monthly</v>
      </c>
      <c r="AT106" s="120">
        <f t="shared" si="62"/>
      </c>
      <c r="AU106" s="106">
        <f t="shared" si="56"/>
        <v>133.33</v>
      </c>
      <c r="AV106" s="106" t="str">
        <f t="shared" si="57"/>
        <v>C</v>
      </c>
      <c r="AW106" t="s">
        <v>128</v>
      </c>
      <c r="AX106" s="106">
        <f t="shared" si="58"/>
      </c>
      <c r="AY106" s="120">
        <f t="shared" si="68"/>
        <v>0</v>
      </c>
      <c r="AZ106" s="106">
        <f t="shared" si="59"/>
        <v>1174.72</v>
      </c>
      <c r="BA106" s="120">
        <f t="shared" si="64"/>
        <v>1174.72</v>
      </c>
      <c r="BB106" s="106">
        <f t="shared" si="60"/>
        <v>3785.0600000000013</v>
      </c>
      <c r="BC106" s="120">
        <f t="shared" si="65"/>
        <v>3785.0600000000013</v>
      </c>
    </row>
    <row r="107" spans="1:55" ht="12.75">
      <c r="A107" s="38" t="s">
        <v>348</v>
      </c>
      <c r="B107" s="58"/>
      <c r="C107" s="58"/>
      <c r="D107" s="58"/>
      <c r="E107" s="58"/>
      <c r="F107" s="58" t="s">
        <v>18</v>
      </c>
      <c r="G107" s="58">
        <v>10</v>
      </c>
      <c r="H107" s="58" t="s">
        <v>421</v>
      </c>
      <c r="I107" s="119" t="s">
        <v>366</v>
      </c>
      <c r="J107" s="119" t="s">
        <v>362</v>
      </c>
      <c r="K107" s="120"/>
      <c r="L107" s="142">
        <f t="shared" si="67"/>
        <v>1174.72</v>
      </c>
      <c r="M107" s="120">
        <f t="shared" si="66"/>
        <v>3775.0600000000013</v>
      </c>
      <c r="N107" s="129">
        <f t="shared" si="35"/>
        <v>10</v>
      </c>
      <c r="O107" s="129">
        <f t="shared" si="36"/>
      </c>
      <c r="P107" s="129">
        <f t="shared" si="37"/>
      </c>
      <c r="Q107" s="129">
        <f t="shared" si="38"/>
      </c>
      <c r="R107" s="129">
        <f t="shared" si="39"/>
      </c>
      <c r="S107" s="129">
        <f t="shared" si="40"/>
      </c>
      <c r="T107" s="129">
        <f t="shared" si="53"/>
      </c>
      <c r="U107" s="129">
        <f t="shared" si="54"/>
      </c>
      <c r="V107" s="61">
        <f t="shared" si="41"/>
      </c>
      <c r="W107" s="61">
        <f t="shared" si="42"/>
      </c>
      <c r="X107" s="61">
        <f t="shared" si="43"/>
      </c>
      <c r="Y107" s="61">
        <f t="shared" si="44"/>
      </c>
      <c r="Z107" s="61">
        <f t="shared" si="45"/>
      </c>
      <c r="AA107" s="61">
        <f t="shared" si="46"/>
      </c>
      <c r="AB107" s="61">
        <f t="shared" si="47"/>
      </c>
      <c r="AC107" s="61">
        <f t="shared" si="48"/>
      </c>
      <c r="AD107" s="61">
        <f t="shared" si="49"/>
      </c>
      <c r="AE107" s="61">
        <f t="shared" si="50"/>
      </c>
      <c r="AF107" s="61">
        <f t="shared" si="51"/>
      </c>
      <c r="AS107" s="154" t="str">
        <f t="shared" si="55"/>
        <v>Monthly</v>
      </c>
      <c r="AT107" s="120">
        <f t="shared" si="62"/>
      </c>
      <c r="AU107" s="106">
        <f t="shared" si="56"/>
        <v>10</v>
      </c>
      <c r="AV107" s="106" t="str">
        <f t="shared" si="57"/>
        <v>C</v>
      </c>
      <c r="AW107" t="s">
        <v>128</v>
      </c>
      <c r="AX107" s="106">
        <f t="shared" si="58"/>
      </c>
      <c r="AY107" s="120">
        <f t="shared" si="68"/>
        <v>0</v>
      </c>
      <c r="AZ107" s="106">
        <f t="shared" si="59"/>
        <v>1174.72</v>
      </c>
      <c r="BA107" s="120">
        <f t="shared" si="64"/>
        <v>1174.72</v>
      </c>
      <c r="BB107" s="106">
        <f t="shared" si="60"/>
        <v>3775.0600000000013</v>
      </c>
      <c r="BC107" s="120">
        <f t="shared" si="65"/>
        <v>3775.0600000000013</v>
      </c>
    </row>
    <row r="108" spans="1:55" ht="12.75">
      <c r="A108" s="38" t="s">
        <v>348</v>
      </c>
      <c r="B108" s="58"/>
      <c r="C108" s="58"/>
      <c r="D108" s="58"/>
      <c r="E108" s="58"/>
      <c r="F108" s="58" t="s">
        <v>18</v>
      </c>
      <c r="G108" s="58">
        <v>50</v>
      </c>
      <c r="H108" s="58" t="s">
        <v>11</v>
      </c>
      <c r="I108" s="119" t="s">
        <v>366</v>
      </c>
      <c r="J108" s="119" t="s">
        <v>362</v>
      </c>
      <c r="K108" s="120"/>
      <c r="L108" s="142">
        <f t="shared" si="67"/>
        <v>1174.72</v>
      </c>
      <c r="M108" s="120">
        <f t="shared" si="66"/>
        <v>3725.0600000000013</v>
      </c>
      <c r="N108" s="129">
        <f t="shared" si="35"/>
        <v>50</v>
      </c>
      <c r="O108" s="129">
        <f t="shared" si="36"/>
      </c>
      <c r="P108" s="129">
        <f t="shared" si="37"/>
      </c>
      <c r="Q108" s="129">
        <f t="shared" si="38"/>
      </c>
      <c r="R108" s="129">
        <f t="shared" si="39"/>
      </c>
      <c r="S108" s="129">
        <f t="shared" si="40"/>
      </c>
      <c r="T108" s="129">
        <f t="shared" si="53"/>
      </c>
      <c r="U108" s="129">
        <f t="shared" si="54"/>
      </c>
      <c r="V108" s="61">
        <f t="shared" si="41"/>
      </c>
      <c r="W108" s="61">
        <f t="shared" si="42"/>
      </c>
      <c r="X108" s="61">
        <f t="shared" si="43"/>
      </c>
      <c r="Y108" s="61">
        <f t="shared" si="44"/>
      </c>
      <c r="Z108" s="61">
        <f t="shared" si="45"/>
      </c>
      <c r="AA108" s="61">
        <f t="shared" si="46"/>
      </c>
      <c r="AB108" s="61">
        <f t="shared" si="47"/>
      </c>
      <c r="AC108" s="61">
        <f t="shared" si="48"/>
      </c>
      <c r="AD108" s="61">
        <f t="shared" si="49"/>
      </c>
      <c r="AE108" s="61">
        <f t="shared" si="50"/>
      </c>
      <c r="AF108" s="61">
        <f t="shared" si="51"/>
      </c>
      <c r="AS108" s="154" t="str">
        <f t="shared" si="55"/>
        <v>Monthly</v>
      </c>
      <c r="AT108" s="120">
        <f t="shared" si="62"/>
      </c>
      <c r="AU108" s="106">
        <f t="shared" si="56"/>
        <v>50</v>
      </c>
      <c r="AV108" s="106" t="str">
        <f t="shared" si="57"/>
        <v>C</v>
      </c>
      <c r="AW108" t="s">
        <v>128</v>
      </c>
      <c r="AX108" s="106">
        <f t="shared" si="58"/>
      </c>
      <c r="AY108" s="120">
        <f t="shared" si="68"/>
        <v>0</v>
      </c>
      <c r="AZ108" s="106">
        <f t="shared" si="59"/>
        <v>1174.72</v>
      </c>
      <c r="BA108" s="120">
        <f t="shared" si="64"/>
        <v>1174.72</v>
      </c>
      <c r="BB108" s="106">
        <f t="shared" si="60"/>
        <v>3725.0600000000013</v>
      </c>
      <c r="BC108" s="120">
        <f t="shared" si="65"/>
        <v>3725.0600000000013</v>
      </c>
    </row>
    <row r="109" spans="1:55" ht="12.75">
      <c r="A109" s="38" t="s">
        <v>348</v>
      </c>
      <c r="B109" s="58"/>
      <c r="C109" s="58"/>
      <c r="D109" s="58"/>
      <c r="E109" s="58"/>
      <c r="F109" s="58" t="s">
        <v>19</v>
      </c>
      <c r="G109" s="58">
        <v>1500</v>
      </c>
      <c r="H109" s="58" t="s">
        <v>12</v>
      </c>
      <c r="I109" s="119" t="s">
        <v>366</v>
      </c>
      <c r="J109" s="119" t="s">
        <v>362</v>
      </c>
      <c r="K109" s="120"/>
      <c r="L109" s="142">
        <f t="shared" si="67"/>
        <v>1174.72</v>
      </c>
      <c r="M109" s="120">
        <f t="shared" si="66"/>
        <v>2225.0600000000013</v>
      </c>
      <c r="N109" s="129">
        <f t="shared" si="35"/>
        <v>1500</v>
      </c>
      <c r="O109" s="129">
        <f t="shared" si="36"/>
      </c>
      <c r="P109" s="129">
        <f t="shared" si="37"/>
      </c>
      <c r="Q109" s="129">
        <f t="shared" si="38"/>
      </c>
      <c r="R109" s="129">
        <f t="shared" si="39"/>
      </c>
      <c r="S109" s="129">
        <f t="shared" si="40"/>
      </c>
      <c r="T109" s="129">
        <f t="shared" si="53"/>
      </c>
      <c r="U109" s="129">
        <f t="shared" si="54"/>
      </c>
      <c r="V109" s="61">
        <f t="shared" si="41"/>
      </c>
      <c r="W109" s="61">
        <f t="shared" si="42"/>
      </c>
      <c r="X109" s="61">
        <f t="shared" si="43"/>
      </c>
      <c r="Y109" s="61">
        <f t="shared" si="44"/>
      </c>
      <c r="Z109" s="61">
        <f t="shared" si="45"/>
      </c>
      <c r="AA109" s="61">
        <f t="shared" si="46"/>
      </c>
      <c r="AB109" s="61">
        <f t="shared" si="47"/>
      </c>
      <c r="AC109" s="61">
        <f t="shared" si="48"/>
      </c>
      <c r="AD109" s="61">
        <f t="shared" si="49"/>
      </c>
      <c r="AE109" s="61">
        <f t="shared" si="50"/>
      </c>
      <c r="AF109" s="61">
        <f t="shared" si="51"/>
      </c>
      <c r="AS109" s="154" t="str">
        <f t="shared" si="55"/>
        <v>Monthly</v>
      </c>
      <c r="AT109" s="120">
        <f t="shared" si="62"/>
      </c>
      <c r="AU109" s="106">
        <f t="shared" si="56"/>
        <v>1500</v>
      </c>
      <c r="AV109" s="106" t="str">
        <f t="shared" si="57"/>
        <v>C</v>
      </c>
      <c r="AW109" t="s">
        <v>128</v>
      </c>
      <c r="AX109" s="106">
        <f t="shared" si="58"/>
      </c>
      <c r="AY109" s="120">
        <f t="shared" si="68"/>
        <v>0</v>
      </c>
      <c r="AZ109" s="106">
        <f t="shared" si="59"/>
        <v>1174.72</v>
      </c>
      <c r="BA109" s="120">
        <f t="shared" si="64"/>
        <v>1174.72</v>
      </c>
      <c r="BB109" s="106">
        <f t="shared" si="60"/>
        <v>2225.0600000000013</v>
      </c>
      <c r="BC109" s="120">
        <f t="shared" si="65"/>
        <v>2225.0600000000013</v>
      </c>
    </row>
    <row r="110" spans="1:55" ht="12.75">
      <c r="A110" s="38">
        <v>36923</v>
      </c>
      <c r="B110" s="58"/>
      <c r="C110" s="58"/>
      <c r="D110" s="58">
        <v>0.34</v>
      </c>
      <c r="E110" s="58"/>
      <c r="F110" s="58" t="s">
        <v>55</v>
      </c>
      <c r="G110" s="58">
        <v>67.33</v>
      </c>
      <c r="H110" s="121" t="s">
        <v>56</v>
      </c>
      <c r="I110" s="121" t="s">
        <v>366</v>
      </c>
      <c r="J110" s="119" t="s">
        <v>372</v>
      </c>
      <c r="K110" s="120"/>
      <c r="L110" s="142">
        <f t="shared" si="67"/>
        <v>1174.72</v>
      </c>
      <c r="M110" s="120">
        <f t="shared" si="66"/>
        <v>2158.0700000000015</v>
      </c>
      <c r="N110" s="129">
        <f t="shared" si="35"/>
      </c>
      <c r="O110" s="129">
        <f t="shared" si="36"/>
      </c>
      <c r="P110" s="129">
        <f t="shared" si="37"/>
      </c>
      <c r="Q110" s="129">
        <f t="shared" si="38"/>
      </c>
      <c r="R110" s="129">
        <f t="shared" si="39"/>
      </c>
      <c r="S110" s="129">
        <f t="shared" si="40"/>
      </c>
      <c r="T110" s="129">
        <f t="shared" si="53"/>
      </c>
      <c r="U110" s="129">
        <f t="shared" si="54"/>
      </c>
      <c r="V110" s="61">
        <f t="shared" si="41"/>
        <v>67.33</v>
      </c>
      <c r="W110" s="61">
        <f t="shared" si="42"/>
      </c>
      <c r="X110" s="61">
        <f t="shared" si="43"/>
      </c>
      <c r="Y110" s="61">
        <f t="shared" si="44"/>
      </c>
      <c r="Z110" s="61">
        <f t="shared" si="45"/>
      </c>
      <c r="AA110" s="61">
        <f t="shared" si="46"/>
      </c>
      <c r="AB110" s="61">
        <f t="shared" si="47"/>
      </c>
      <c r="AC110" s="61">
        <f t="shared" si="48"/>
      </c>
      <c r="AD110" s="61">
        <f t="shared" si="49"/>
      </c>
      <c r="AE110" s="61">
        <f t="shared" si="50"/>
      </c>
      <c r="AF110" s="61">
        <f t="shared" si="51"/>
      </c>
      <c r="AS110" s="154">
        <f t="shared" si="55"/>
        <v>36923</v>
      </c>
      <c r="AT110" s="120">
        <f t="shared" si="62"/>
        <v>0.34</v>
      </c>
      <c r="AU110" s="106">
        <f t="shared" si="56"/>
        <v>67.33</v>
      </c>
      <c r="AV110" s="106" t="str">
        <f t="shared" si="57"/>
        <v>C</v>
      </c>
      <c r="AW110" t="s">
        <v>128</v>
      </c>
      <c r="AX110" s="106">
        <f t="shared" si="58"/>
      </c>
      <c r="AY110" s="120">
        <f t="shared" si="68"/>
        <v>0</v>
      </c>
      <c r="AZ110" s="106">
        <f t="shared" si="59"/>
        <v>1174.72</v>
      </c>
      <c r="BA110" s="120">
        <f t="shared" si="64"/>
        <v>1174.72</v>
      </c>
      <c r="BB110" s="106">
        <f t="shared" si="60"/>
        <v>2158.0700000000015</v>
      </c>
      <c r="BC110" s="120">
        <f t="shared" si="65"/>
        <v>2158.0700000000015</v>
      </c>
    </row>
    <row r="111" spans="1:55" ht="12.75">
      <c r="A111" s="38">
        <v>36924</v>
      </c>
      <c r="B111" s="58"/>
      <c r="C111" s="58"/>
      <c r="D111" s="58"/>
      <c r="E111" s="58"/>
      <c r="F111" s="58" t="s">
        <v>24</v>
      </c>
      <c r="G111" s="58">
        <v>42</v>
      </c>
      <c r="H111" s="121" t="s">
        <v>381</v>
      </c>
      <c r="I111" s="121" t="s">
        <v>366</v>
      </c>
      <c r="J111" s="119" t="s">
        <v>375</v>
      </c>
      <c r="K111" s="120"/>
      <c r="L111" s="142">
        <f t="shared" si="67"/>
        <v>1174.72</v>
      </c>
      <c r="M111" s="120">
        <f t="shared" si="66"/>
        <v>2116.0700000000015</v>
      </c>
      <c r="N111" s="129">
        <f t="shared" si="35"/>
      </c>
      <c r="O111" s="129">
        <f t="shared" si="36"/>
      </c>
      <c r="P111" s="129">
        <f t="shared" si="37"/>
      </c>
      <c r="Q111" s="129">
        <f t="shared" si="38"/>
      </c>
      <c r="R111" s="129">
        <f t="shared" si="39"/>
      </c>
      <c r="S111" s="129">
        <f t="shared" si="40"/>
      </c>
      <c r="T111" s="129">
        <f t="shared" si="53"/>
      </c>
      <c r="U111" s="129">
        <f t="shared" si="54"/>
      </c>
      <c r="V111" s="61">
        <f t="shared" si="41"/>
      </c>
      <c r="W111" s="61">
        <f t="shared" si="42"/>
      </c>
      <c r="X111" s="61">
        <f t="shared" si="43"/>
      </c>
      <c r="Y111" s="61">
        <f t="shared" si="44"/>
        <v>42</v>
      </c>
      <c r="Z111" s="61">
        <f t="shared" si="45"/>
      </c>
      <c r="AA111" s="61">
        <f t="shared" si="46"/>
      </c>
      <c r="AB111" s="61">
        <f t="shared" si="47"/>
      </c>
      <c r="AC111" s="61">
        <f t="shared" si="48"/>
      </c>
      <c r="AD111" s="61">
        <f t="shared" si="49"/>
      </c>
      <c r="AE111" s="61">
        <f t="shared" si="50"/>
      </c>
      <c r="AF111" s="61">
        <f t="shared" si="51"/>
      </c>
      <c r="AS111" s="154">
        <f t="shared" si="55"/>
        <v>36924</v>
      </c>
      <c r="AT111" s="120">
        <f t="shared" si="62"/>
      </c>
      <c r="AU111" s="106">
        <f t="shared" si="56"/>
        <v>42</v>
      </c>
      <c r="AV111" s="106" t="str">
        <f t="shared" si="57"/>
        <v>C</v>
      </c>
      <c r="AW111" t="s">
        <v>128</v>
      </c>
      <c r="AX111" s="106">
        <f t="shared" si="58"/>
      </c>
      <c r="AY111" s="120">
        <f t="shared" si="68"/>
        <v>0</v>
      </c>
      <c r="AZ111" s="106">
        <f t="shared" si="59"/>
        <v>1174.72</v>
      </c>
      <c r="BA111" s="120">
        <f t="shared" si="64"/>
        <v>1174.72</v>
      </c>
      <c r="BB111" s="106">
        <f t="shared" si="60"/>
        <v>2116.0700000000015</v>
      </c>
      <c r="BC111" s="120">
        <f t="shared" si="65"/>
        <v>2116.0700000000015</v>
      </c>
    </row>
    <row r="112" spans="1:55" ht="12.75">
      <c r="A112" s="38">
        <v>36924</v>
      </c>
      <c r="B112" s="58"/>
      <c r="C112" s="58"/>
      <c r="D112" s="58"/>
      <c r="E112" s="58"/>
      <c r="F112" s="58" t="s">
        <v>20</v>
      </c>
      <c r="G112" s="58">
        <v>4.51</v>
      </c>
      <c r="H112" s="121" t="s">
        <v>21</v>
      </c>
      <c r="I112" s="121" t="s">
        <v>364</v>
      </c>
      <c r="J112" s="119" t="s">
        <v>386</v>
      </c>
      <c r="K112" s="120"/>
      <c r="L112" s="142">
        <f t="shared" si="67"/>
        <v>1170.21</v>
      </c>
      <c r="M112" s="120">
        <f t="shared" si="66"/>
        <v>2116.0700000000015</v>
      </c>
      <c r="N112" s="129">
        <f t="shared" si="35"/>
      </c>
      <c r="O112" s="129">
        <f t="shared" si="36"/>
      </c>
      <c r="P112" s="129">
        <f t="shared" si="37"/>
      </c>
      <c r="Q112" s="129">
        <f t="shared" si="38"/>
      </c>
      <c r="R112" s="129">
        <f t="shared" si="39"/>
      </c>
      <c r="S112" s="129">
        <f t="shared" si="40"/>
      </c>
      <c r="T112" s="129">
        <f t="shared" si="53"/>
      </c>
      <c r="U112" s="129">
        <f t="shared" si="54"/>
      </c>
      <c r="V112" s="61">
        <f t="shared" si="41"/>
      </c>
      <c r="W112" s="61">
        <f t="shared" si="42"/>
      </c>
      <c r="X112" s="61">
        <f t="shared" si="43"/>
      </c>
      <c r="Y112" s="61">
        <f t="shared" si="44"/>
      </c>
      <c r="Z112" s="61">
        <f t="shared" si="45"/>
      </c>
      <c r="AA112" s="61">
        <f t="shared" si="46"/>
      </c>
      <c r="AB112" s="61">
        <f t="shared" si="47"/>
      </c>
      <c r="AC112" s="61">
        <f t="shared" si="48"/>
      </c>
      <c r="AD112" s="61">
        <f t="shared" si="49"/>
      </c>
      <c r="AE112" s="61">
        <f t="shared" si="50"/>
        <v>4.51</v>
      </c>
      <c r="AF112" s="61">
        <f t="shared" si="51"/>
      </c>
      <c r="AS112" s="154">
        <f t="shared" si="55"/>
        <v>36924</v>
      </c>
      <c r="AT112" s="120">
        <f t="shared" si="62"/>
      </c>
      <c r="AU112" s="106">
        <f t="shared" si="56"/>
        <v>4.51</v>
      </c>
      <c r="AV112" s="106" t="str">
        <f t="shared" si="57"/>
        <v>B</v>
      </c>
      <c r="AW112" t="s">
        <v>128</v>
      </c>
      <c r="AX112" s="106">
        <f t="shared" si="58"/>
      </c>
      <c r="AY112" s="120">
        <f t="shared" si="68"/>
        <v>0</v>
      </c>
      <c r="AZ112" s="106">
        <f t="shared" si="59"/>
        <v>1170.21</v>
      </c>
      <c r="BA112" s="120">
        <f t="shared" si="64"/>
        <v>1170.21</v>
      </c>
      <c r="BB112" s="106">
        <f t="shared" si="60"/>
        <v>2116.0700000000015</v>
      </c>
      <c r="BC112" s="120">
        <f t="shared" si="65"/>
        <v>2116.0700000000015</v>
      </c>
    </row>
    <row r="113" spans="1:55" ht="12.75">
      <c r="A113" s="38">
        <v>36925</v>
      </c>
      <c r="B113" s="58"/>
      <c r="C113" s="58"/>
      <c r="D113" s="58"/>
      <c r="E113" s="58"/>
      <c r="F113" s="58" t="s">
        <v>57</v>
      </c>
      <c r="G113" s="58">
        <v>69.33</v>
      </c>
      <c r="H113" s="121" t="s">
        <v>405</v>
      </c>
      <c r="I113" s="121" t="s">
        <v>366</v>
      </c>
      <c r="J113" s="119" t="s">
        <v>384</v>
      </c>
      <c r="K113" s="120"/>
      <c r="L113" s="142">
        <f t="shared" si="67"/>
        <v>1170.21</v>
      </c>
      <c r="M113" s="120">
        <f t="shared" si="66"/>
        <v>2046.7400000000016</v>
      </c>
      <c r="N113" s="129">
        <f t="shared" si="35"/>
      </c>
      <c r="O113" s="129">
        <f t="shared" si="36"/>
      </c>
      <c r="P113" s="129">
        <f t="shared" si="37"/>
      </c>
      <c r="Q113" s="129">
        <f t="shared" si="38"/>
      </c>
      <c r="R113" s="129">
        <f t="shared" si="39"/>
      </c>
      <c r="S113" s="129">
        <f t="shared" si="40"/>
      </c>
      <c r="T113" s="129">
        <f t="shared" si="53"/>
      </c>
      <c r="U113" s="129">
        <f t="shared" si="54"/>
      </c>
      <c r="V113" s="61">
        <f t="shared" si="41"/>
      </c>
      <c r="W113" s="61">
        <f t="shared" si="42"/>
      </c>
      <c r="X113" s="61">
        <f t="shared" si="43"/>
      </c>
      <c r="Y113" s="61">
        <f t="shared" si="44"/>
      </c>
      <c r="Z113" s="61">
        <f t="shared" si="45"/>
      </c>
      <c r="AA113" s="61">
        <f t="shared" si="46"/>
      </c>
      <c r="AB113" s="61">
        <f t="shared" si="47"/>
      </c>
      <c r="AC113" s="61">
        <f t="shared" si="48"/>
        <v>69.33</v>
      </c>
      <c r="AD113" s="61">
        <f t="shared" si="49"/>
      </c>
      <c r="AE113" s="61">
        <f t="shared" si="50"/>
      </c>
      <c r="AF113" s="61">
        <f t="shared" si="51"/>
      </c>
      <c r="AS113" s="154">
        <f t="shared" si="55"/>
        <v>36925</v>
      </c>
      <c r="AT113" s="120">
        <f t="shared" si="62"/>
      </c>
      <c r="AU113" s="106">
        <f t="shared" si="56"/>
        <v>69.33</v>
      </c>
      <c r="AV113" s="106" t="str">
        <f t="shared" si="57"/>
        <v>C</v>
      </c>
      <c r="AW113" t="s">
        <v>128</v>
      </c>
      <c r="AX113" s="106">
        <f t="shared" si="58"/>
      </c>
      <c r="AY113" s="120">
        <f t="shared" si="68"/>
        <v>0</v>
      </c>
      <c r="AZ113" s="106">
        <f t="shared" si="59"/>
        <v>1170.21</v>
      </c>
      <c r="BA113" s="120">
        <f t="shared" si="64"/>
        <v>1170.21</v>
      </c>
      <c r="BB113" s="106">
        <f t="shared" si="60"/>
        <v>2046.7400000000016</v>
      </c>
      <c r="BC113" s="120">
        <f t="shared" si="65"/>
        <v>2046.7400000000016</v>
      </c>
    </row>
    <row r="114" spans="1:55" ht="12.75">
      <c r="A114" s="38">
        <v>36926</v>
      </c>
      <c r="B114" s="58"/>
      <c r="C114" s="58"/>
      <c r="D114" s="58"/>
      <c r="E114" s="58"/>
      <c r="F114" s="58" t="s">
        <v>24</v>
      </c>
      <c r="G114" s="58">
        <v>40</v>
      </c>
      <c r="H114" s="121" t="s">
        <v>381</v>
      </c>
      <c r="I114" s="121" t="s">
        <v>366</v>
      </c>
      <c r="J114" s="119" t="s">
        <v>375</v>
      </c>
      <c r="K114" s="120"/>
      <c r="L114" s="142">
        <f t="shared" si="67"/>
        <v>1170.21</v>
      </c>
      <c r="M114" s="120">
        <f t="shared" si="66"/>
        <v>2006.7400000000016</v>
      </c>
      <c r="N114" s="129">
        <f aca="true" t="shared" si="69" ref="N114:N177">IF(I114=" ","",IF(J114="A",SUM(G114),IF(J114&lt;&gt;"A","")))</f>
      </c>
      <c r="O114" s="129">
        <f aca="true" t="shared" si="70" ref="O114:O177">IF(I114=" ","",IF(J114="B",SUM(G114),IF(J114&lt;&gt;"B","")))</f>
      </c>
      <c r="P114" s="129">
        <f aca="true" t="shared" si="71" ref="P114:P177">IF(I114=" ","",IF(J114="C",SUM(G114),IF(J114&lt;&gt;"C","")))</f>
      </c>
      <c r="Q114" s="129">
        <f aca="true" t="shared" si="72" ref="Q114:Q177">IF(I114=" ","",IF(J114="D",SUM(G114),IF(J114&lt;&gt;"D","")))</f>
      </c>
      <c r="R114" s="129">
        <f aca="true" t="shared" si="73" ref="R114:R177">IF(I114=" ","",IF(J114="E",SUM(G114),IF(J114&lt;&gt;"E","")))</f>
      </c>
      <c r="S114" s="129">
        <f aca="true" t="shared" si="74" ref="S114:S177">IF(I114=" ","",IF(J114="F",SUM(G114),IF(J114&lt;&gt;"F","")))</f>
      </c>
      <c r="T114" s="129">
        <f t="shared" si="53"/>
      </c>
      <c r="U114" s="129">
        <f t="shared" si="54"/>
      </c>
      <c r="V114" s="61">
        <f aca="true" t="shared" si="75" ref="V114:V177">IF(I114=" ","",IF(J114="G",SUM(G114),IF(J114&lt;&gt;"G","")))</f>
      </c>
      <c r="W114" s="61">
        <f aca="true" t="shared" si="76" ref="W114:W177">IF(I114=" ","",IF(J114="H",SUM(G114),IF(J114&lt;&gt;"H","")))</f>
      </c>
      <c r="X114" s="61">
        <f aca="true" t="shared" si="77" ref="X114:X177">IF(I114=" ","",IF(J114="I",SUM(G114),IF(J114&lt;&gt;"I","")))</f>
      </c>
      <c r="Y114" s="61">
        <f aca="true" t="shared" si="78" ref="Y114:Y177">IF(I114=" ","",IF(J114="J",SUM(G114),IF(J114&lt;&gt;"J","")))</f>
        <v>40</v>
      </c>
      <c r="Z114" s="61">
        <f aca="true" t="shared" si="79" ref="Z114:Z177">IF(I114=" ","",IF(J114="K",SUM(G114),IF(J114&lt;&gt;"K","")))</f>
      </c>
      <c r="AA114" s="61">
        <f aca="true" t="shared" si="80" ref="AA114:AA177">IF(I114=" ","",IF(J114="L",SUM(G114),IF(J114&lt;&gt;"L","")))</f>
      </c>
      <c r="AB114" s="61">
        <f aca="true" t="shared" si="81" ref="AB114:AB177">IF(I114=" ","",IF(J114="M",SUM(G114),IF(J114&lt;&gt;"M","")))</f>
      </c>
      <c r="AC114" s="61">
        <f aca="true" t="shared" si="82" ref="AC114:AC177">IF(I114=" ","",IF(J114="N",SUM(G114),IF(J114&lt;&gt;"N","")))</f>
      </c>
      <c r="AD114" s="61">
        <f aca="true" t="shared" si="83" ref="AD114:AD177">IF(I114=" ","",IF(J114="O",SUM(G114),IF(J114&lt;&gt;"O","")))</f>
      </c>
      <c r="AE114" s="61">
        <f aca="true" t="shared" si="84" ref="AE114:AE177">IF(I114=" ","",IF(J114="P",SUM(G114),IF(J114&lt;&gt;"P","")))</f>
      </c>
      <c r="AF114" s="61">
        <f aca="true" t="shared" si="85" ref="AF114:AF177">IF(I114=" ","",IF(J114="Q",SUM(G114),IF(J114&lt;&gt;"Q","")))</f>
      </c>
      <c r="AS114" s="154">
        <f t="shared" si="55"/>
        <v>36926</v>
      </c>
      <c r="AT114" s="120">
        <f t="shared" si="62"/>
      </c>
      <c r="AU114" s="106">
        <f t="shared" si="56"/>
        <v>40</v>
      </c>
      <c r="AV114" s="106" t="str">
        <f t="shared" si="57"/>
        <v>C</v>
      </c>
      <c r="AW114" t="s">
        <v>128</v>
      </c>
      <c r="AX114" s="106">
        <f t="shared" si="58"/>
      </c>
      <c r="AY114" s="120">
        <f t="shared" si="68"/>
        <v>0</v>
      </c>
      <c r="AZ114" s="106">
        <f t="shared" si="59"/>
        <v>1170.21</v>
      </c>
      <c r="BA114" s="120">
        <f t="shared" si="64"/>
        <v>1170.21</v>
      </c>
      <c r="BB114" s="106">
        <f t="shared" si="60"/>
        <v>2006.7400000000016</v>
      </c>
      <c r="BC114" s="120">
        <f t="shared" si="65"/>
        <v>2006.7400000000016</v>
      </c>
    </row>
    <row r="115" spans="1:55" ht="12.75">
      <c r="A115" s="38">
        <v>36928</v>
      </c>
      <c r="B115" s="58">
        <v>819.13</v>
      </c>
      <c r="C115" s="58"/>
      <c r="D115" s="58"/>
      <c r="E115" s="58"/>
      <c r="F115" s="58" t="s">
        <v>58</v>
      </c>
      <c r="G115" s="58">
        <v>1000</v>
      </c>
      <c r="H115" s="121" t="s">
        <v>345</v>
      </c>
      <c r="I115" s="121" t="s">
        <v>366</v>
      </c>
      <c r="J115" s="119" t="s">
        <v>364</v>
      </c>
      <c r="K115" s="120"/>
      <c r="L115" s="142">
        <f t="shared" si="67"/>
        <v>1170.21</v>
      </c>
      <c r="M115" s="120">
        <f aca="true" t="shared" si="86" ref="M115:M127">IF(I115=" ","",IF(I115="C",SUM(M114+B115+D115+E115+C115-G115),IF(I115&lt;&gt;"C",SUM(M114))))</f>
        <v>1825.8700000000017</v>
      </c>
      <c r="N115" s="129">
        <f t="shared" si="69"/>
      </c>
      <c r="O115" s="129">
        <f t="shared" si="70"/>
        <v>1000</v>
      </c>
      <c r="P115" s="129">
        <f t="shared" si="71"/>
      </c>
      <c r="Q115" s="129">
        <f t="shared" si="72"/>
      </c>
      <c r="R115" s="129">
        <f t="shared" si="73"/>
      </c>
      <c r="S115" s="129">
        <f t="shared" si="74"/>
      </c>
      <c r="T115" s="129">
        <f t="shared" si="53"/>
      </c>
      <c r="U115" s="129">
        <f t="shared" si="54"/>
      </c>
      <c r="V115" s="61">
        <f t="shared" si="75"/>
      </c>
      <c r="W115" s="61">
        <f t="shared" si="76"/>
      </c>
      <c r="X115" s="61">
        <f t="shared" si="77"/>
      </c>
      <c r="Y115" s="61">
        <f t="shared" si="78"/>
      </c>
      <c r="Z115" s="61">
        <f t="shared" si="79"/>
      </c>
      <c r="AA115" s="61">
        <f t="shared" si="80"/>
      </c>
      <c r="AB115" s="61">
        <f t="shared" si="81"/>
      </c>
      <c r="AC115" s="61">
        <f t="shared" si="82"/>
      </c>
      <c r="AD115" s="61">
        <f t="shared" si="83"/>
      </c>
      <c r="AE115" s="61">
        <f t="shared" si="84"/>
      </c>
      <c r="AF115" s="61">
        <f t="shared" si="85"/>
      </c>
      <c r="AS115" s="154">
        <f t="shared" si="55"/>
        <v>36928</v>
      </c>
      <c r="AT115" s="120">
        <f t="shared" si="62"/>
        <v>819.13</v>
      </c>
      <c r="AU115" s="106">
        <f t="shared" si="56"/>
        <v>1000</v>
      </c>
      <c r="AV115" s="106" t="str">
        <f t="shared" si="57"/>
        <v>C</v>
      </c>
      <c r="AW115" t="s">
        <v>128</v>
      </c>
      <c r="AX115" s="106">
        <f t="shared" si="58"/>
      </c>
      <c r="AY115" s="120">
        <f t="shared" si="68"/>
        <v>0</v>
      </c>
      <c r="AZ115" s="106">
        <f t="shared" si="59"/>
        <v>1170.21</v>
      </c>
      <c r="BA115" s="120">
        <f t="shared" si="64"/>
        <v>1170.21</v>
      </c>
      <c r="BB115" s="106">
        <f t="shared" si="60"/>
        <v>1825.8700000000017</v>
      </c>
      <c r="BC115" s="120">
        <f t="shared" si="65"/>
        <v>1825.8700000000017</v>
      </c>
    </row>
    <row r="116" spans="1:55" ht="12.75">
      <c r="A116" s="38">
        <v>36928</v>
      </c>
      <c r="B116" s="58"/>
      <c r="C116" s="58">
        <v>150</v>
      </c>
      <c r="D116" s="58"/>
      <c r="E116" s="58"/>
      <c r="F116" s="58"/>
      <c r="G116" s="58"/>
      <c r="H116" s="121" t="s">
        <v>37</v>
      </c>
      <c r="I116" s="121" t="s">
        <v>364</v>
      </c>
      <c r="J116" s="119"/>
      <c r="K116" s="120"/>
      <c r="L116" s="142">
        <f t="shared" si="67"/>
        <v>1320.21</v>
      </c>
      <c r="M116" s="120">
        <f t="shared" si="86"/>
        <v>1825.8700000000017</v>
      </c>
      <c r="N116" s="129">
        <f t="shared" si="69"/>
      </c>
      <c r="O116" s="129">
        <f t="shared" si="70"/>
      </c>
      <c r="P116" s="129">
        <f t="shared" si="71"/>
      </c>
      <c r="Q116" s="129">
        <f t="shared" si="72"/>
      </c>
      <c r="R116" s="129">
        <f t="shared" si="73"/>
      </c>
      <c r="S116" s="129">
        <f t="shared" si="74"/>
      </c>
      <c r="T116" s="129">
        <f t="shared" si="53"/>
      </c>
      <c r="U116" s="129">
        <f t="shared" si="54"/>
      </c>
      <c r="V116" s="61">
        <f t="shared" si="75"/>
      </c>
      <c r="W116" s="61">
        <f t="shared" si="76"/>
      </c>
      <c r="X116" s="61">
        <f t="shared" si="77"/>
      </c>
      <c r="Y116" s="61">
        <f t="shared" si="78"/>
      </c>
      <c r="Z116" s="61">
        <f t="shared" si="79"/>
      </c>
      <c r="AA116" s="61">
        <f t="shared" si="80"/>
      </c>
      <c r="AB116" s="61">
        <f t="shared" si="81"/>
      </c>
      <c r="AC116" s="61">
        <f t="shared" si="82"/>
      </c>
      <c r="AD116" s="61">
        <f t="shared" si="83"/>
      </c>
      <c r="AE116" s="61">
        <f t="shared" si="84"/>
      </c>
      <c r="AF116" s="61">
        <f t="shared" si="85"/>
      </c>
      <c r="AS116" s="154">
        <f t="shared" si="55"/>
        <v>36928</v>
      </c>
      <c r="AT116" s="120">
        <f t="shared" si="62"/>
        <v>150</v>
      </c>
      <c r="AU116" s="106">
        <f t="shared" si="56"/>
      </c>
      <c r="AV116" s="106" t="str">
        <f t="shared" si="57"/>
        <v>B</v>
      </c>
      <c r="AW116" t="s">
        <v>128</v>
      </c>
      <c r="AX116" s="106">
        <f t="shared" si="58"/>
      </c>
      <c r="AY116" s="120">
        <f t="shared" si="68"/>
        <v>0</v>
      </c>
      <c r="AZ116" s="106">
        <f t="shared" si="59"/>
        <v>1320.21</v>
      </c>
      <c r="BA116" s="120">
        <f t="shared" si="64"/>
        <v>1320.21</v>
      </c>
      <c r="BB116" s="106">
        <f t="shared" si="60"/>
        <v>1825.8700000000017</v>
      </c>
      <c r="BC116" s="120">
        <f t="shared" si="65"/>
        <v>1825.8700000000017</v>
      </c>
    </row>
    <row r="117" spans="1:55" ht="12.75">
      <c r="A117" s="38">
        <v>36928</v>
      </c>
      <c r="B117" s="58"/>
      <c r="C117" s="58"/>
      <c r="D117" s="58"/>
      <c r="E117" s="58"/>
      <c r="F117" s="58" t="s">
        <v>59</v>
      </c>
      <c r="G117" s="58">
        <v>45</v>
      </c>
      <c r="H117" s="121" t="s">
        <v>337</v>
      </c>
      <c r="I117" s="121" t="s">
        <v>366</v>
      </c>
      <c r="J117" s="119" t="s">
        <v>371</v>
      </c>
      <c r="K117" s="120"/>
      <c r="L117" s="142">
        <f t="shared" si="67"/>
        <v>1320.21</v>
      </c>
      <c r="M117" s="120">
        <f t="shared" si="86"/>
        <v>1780.8700000000017</v>
      </c>
      <c r="N117" s="129">
        <f t="shared" si="69"/>
      </c>
      <c r="O117" s="129">
        <f t="shared" si="70"/>
      </c>
      <c r="P117" s="129">
        <f t="shared" si="71"/>
      </c>
      <c r="Q117" s="129">
        <f t="shared" si="72"/>
      </c>
      <c r="R117" s="129">
        <f t="shared" si="73"/>
      </c>
      <c r="S117" s="129">
        <f t="shared" si="74"/>
        <v>45</v>
      </c>
      <c r="T117" s="129">
        <f t="shared" si="53"/>
      </c>
      <c r="U117" s="129">
        <f t="shared" si="54"/>
      </c>
      <c r="V117" s="61">
        <f t="shared" si="75"/>
      </c>
      <c r="W117" s="61">
        <f t="shared" si="76"/>
      </c>
      <c r="X117" s="61">
        <f t="shared" si="77"/>
      </c>
      <c r="Y117" s="61">
        <f t="shared" si="78"/>
      </c>
      <c r="Z117" s="61">
        <f t="shared" si="79"/>
      </c>
      <c r="AA117" s="61">
        <f t="shared" si="80"/>
      </c>
      <c r="AB117" s="61">
        <f t="shared" si="81"/>
      </c>
      <c r="AC117" s="61">
        <f t="shared" si="82"/>
      </c>
      <c r="AD117" s="61">
        <f t="shared" si="83"/>
      </c>
      <c r="AE117" s="61">
        <f t="shared" si="84"/>
      </c>
      <c r="AF117" s="61">
        <f t="shared" si="85"/>
      </c>
      <c r="AS117" s="154">
        <f t="shared" si="55"/>
        <v>36928</v>
      </c>
      <c r="AT117" s="120">
        <f t="shared" si="62"/>
      </c>
      <c r="AU117" s="106">
        <f t="shared" si="56"/>
        <v>45</v>
      </c>
      <c r="AV117" s="106" t="str">
        <f t="shared" si="57"/>
        <v>C</v>
      </c>
      <c r="AW117" t="s">
        <v>128</v>
      </c>
      <c r="AX117" s="106">
        <f t="shared" si="58"/>
      </c>
      <c r="AY117" s="120">
        <f t="shared" si="68"/>
        <v>0</v>
      </c>
      <c r="AZ117" s="106">
        <f t="shared" si="59"/>
        <v>1320.21</v>
      </c>
      <c r="BA117" s="120">
        <f t="shared" si="64"/>
        <v>1320.21</v>
      </c>
      <c r="BB117" s="106">
        <f t="shared" si="60"/>
        <v>1780.8700000000017</v>
      </c>
      <c r="BC117" s="120">
        <f t="shared" si="65"/>
        <v>1780.8700000000017</v>
      </c>
    </row>
    <row r="118" spans="1:55" ht="12.75">
      <c r="A118" s="38">
        <v>36934</v>
      </c>
      <c r="B118" s="58"/>
      <c r="C118" s="58"/>
      <c r="D118" s="58"/>
      <c r="E118" s="58"/>
      <c r="F118" s="58" t="s">
        <v>60</v>
      </c>
      <c r="G118" s="58">
        <v>250</v>
      </c>
      <c r="H118" s="121" t="s">
        <v>337</v>
      </c>
      <c r="I118" s="121" t="s">
        <v>366</v>
      </c>
      <c r="J118" s="119" t="s">
        <v>371</v>
      </c>
      <c r="K118" s="120"/>
      <c r="L118" s="142">
        <f t="shared" si="67"/>
        <v>1320.21</v>
      </c>
      <c r="M118" s="120">
        <f t="shared" si="86"/>
        <v>1530.8700000000017</v>
      </c>
      <c r="N118" s="129">
        <f t="shared" si="69"/>
      </c>
      <c r="O118" s="129">
        <f t="shared" si="70"/>
      </c>
      <c r="P118" s="129">
        <f t="shared" si="71"/>
      </c>
      <c r="Q118" s="129">
        <f t="shared" si="72"/>
      </c>
      <c r="R118" s="129">
        <f t="shared" si="73"/>
      </c>
      <c r="S118" s="129">
        <f t="shared" si="74"/>
        <v>250</v>
      </c>
      <c r="T118" s="129">
        <f t="shared" si="53"/>
      </c>
      <c r="U118" s="129">
        <f t="shared" si="54"/>
      </c>
      <c r="V118" s="61">
        <f t="shared" si="75"/>
      </c>
      <c r="W118" s="61">
        <f t="shared" si="76"/>
      </c>
      <c r="X118" s="61">
        <f t="shared" si="77"/>
      </c>
      <c r="Y118" s="61">
        <f t="shared" si="78"/>
      </c>
      <c r="Z118" s="61">
        <f t="shared" si="79"/>
      </c>
      <c r="AA118" s="61">
        <f t="shared" si="80"/>
      </c>
      <c r="AB118" s="61">
        <f t="shared" si="81"/>
      </c>
      <c r="AC118" s="61">
        <f t="shared" si="82"/>
      </c>
      <c r="AD118" s="61">
        <f t="shared" si="83"/>
      </c>
      <c r="AE118" s="61">
        <f t="shared" si="84"/>
      </c>
      <c r="AF118" s="61">
        <f t="shared" si="85"/>
      </c>
      <c r="AS118" s="154">
        <f t="shared" si="55"/>
        <v>36934</v>
      </c>
      <c r="AT118" s="120">
        <f t="shared" si="62"/>
      </c>
      <c r="AU118" s="106">
        <f t="shared" si="56"/>
        <v>250</v>
      </c>
      <c r="AV118" s="106" t="str">
        <f t="shared" si="57"/>
        <v>C</v>
      </c>
      <c r="AW118" t="s">
        <v>128</v>
      </c>
      <c r="AX118" s="106">
        <f t="shared" si="58"/>
      </c>
      <c r="AY118" s="120">
        <f t="shared" si="68"/>
        <v>0</v>
      </c>
      <c r="AZ118" s="106">
        <f t="shared" si="59"/>
        <v>1320.21</v>
      </c>
      <c r="BA118" s="120">
        <f t="shared" si="64"/>
        <v>1320.21</v>
      </c>
      <c r="BB118" s="106">
        <f t="shared" si="60"/>
        <v>1530.8700000000017</v>
      </c>
      <c r="BC118" s="120">
        <f t="shared" si="65"/>
        <v>1530.8700000000017</v>
      </c>
    </row>
    <row r="119" spans="1:55" ht="12.75">
      <c r="A119" s="38">
        <v>36935</v>
      </c>
      <c r="B119" s="58"/>
      <c r="C119" s="58"/>
      <c r="D119" s="58"/>
      <c r="E119" s="58"/>
      <c r="F119" s="58" t="s">
        <v>61</v>
      </c>
      <c r="G119" s="58">
        <v>433.95</v>
      </c>
      <c r="H119" s="121" t="s">
        <v>26</v>
      </c>
      <c r="I119" s="121" t="s">
        <v>366</v>
      </c>
      <c r="J119" s="119" t="s">
        <v>145</v>
      </c>
      <c r="K119" s="120"/>
      <c r="L119" s="142">
        <f t="shared" si="67"/>
        <v>1320.21</v>
      </c>
      <c r="M119" s="120">
        <f t="shared" si="86"/>
        <v>1096.9200000000017</v>
      </c>
      <c r="N119" s="129">
        <f t="shared" si="69"/>
      </c>
      <c r="O119" s="129">
        <f t="shared" si="70"/>
      </c>
      <c r="P119" s="129">
        <f t="shared" si="71"/>
      </c>
      <c r="Q119" s="129">
        <f t="shared" si="72"/>
      </c>
      <c r="R119" s="129">
        <f t="shared" si="73"/>
      </c>
      <c r="S119" s="129">
        <f t="shared" si="74"/>
      </c>
      <c r="T119" s="129">
        <f t="shared" si="53"/>
        <v>433.95</v>
      </c>
      <c r="U119" s="129">
        <f t="shared" si="54"/>
      </c>
      <c r="V119" s="61">
        <f t="shared" si="75"/>
      </c>
      <c r="W119" s="61">
        <f t="shared" si="76"/>
      </c>
      <c r="X119" s="61">
        <f t="shared" si="77"/>
      </c>
      <c r="Y119" s="61">
        <f t="shared" si="78"/>
      </c>
      <c r="Z119" s="61">
        <f t="shared" si="79"/>
      </c>
      <c r="AA119" s="61">
        <f t="shared" si="80"/>
      </c>
      <c r="AB119" s="61">
        <f t="shared" si="81"/>
      </c>
      <c r="AC119" s="61">
        <f t="shared" si="82"/>
      </c>
      <c r="AD119" s="61">
        <f t="shared" si="83"/>
      </c>
      <c r="AE119" s="61">
        <f t="shared" si="84"/>
      </c>
      <c r="AF119" s="61">
        <f t="shared" si="85"/>
      </c>
      <c r="AS119" s="154">
        <f t="shared" si="55"/>
        <v>36935</v>
      </c>
      <c r="AT119" s="120">
        <f t="shared" si="62"/>
      </c>
      <c r="AU119" s="106">
        <f t="shared" si="56"/>
        <v>433.95</v>
      </c>
      <c r="AV119" s="106" t="str">
        <f t="shared" si="57"/>
        <v>C</v>
      </c>
      <c r="AW119" t="s">
        <v>128</v>
      </c>
      <c r="AX119" s="106">
        <f t="shared" si="58"/>
      </c>
      <c r="AY119" s="120">
        <f t="shared" si="68"/>
        <v>0</v>
      </c>
      <c r="AZ119" s="106">
        <f t="shared" si="59"/>
        <v>1320.21</v>
      </c>
      <c r="BA119" s="120">
        <f t="shared" si="64"/>
        <v>1320.21</v>
      </c>
      <c r="BB119" s="106">
        <f t="shared" si="60"/>
        <v>1096.9200000000017</v>
      </c>
      <c r="BC119" s="120">
        <f t="shared" si="65"/>
        <v>1096.9200000000017</v>
      </c>
    </row>
    <row r="120" spans="1:55" ht="12.75">
      <c r="A120" s="38">
        <v>36938</v>
      </c>
      <c r="B120" s="58"/>
      <c r="C120" s="58">
        <v>85.58</v>
      </c>
      <c r="D120" s="58"/>
      <c r="E120" s="58"/>
      <c r="F120" s="58" t="s">
        <v>62</v>
      </c>
      <c r="G120" s="58">
        <v>200</v>
      </c>
      <c r="H120" s="22" t="s">
        <v>26</v>
      </c>
      <c r="I120" s="22" t="s">
        <v>364</v>
      </c>
      <c r="J120" s="171" t="s">
        <v>145</v>
      </c>
      <c r="K120" s="120"/>
      <c r="L120" s="142">
        <f t="shared" si="67"/>
        <v>1205.79</v>
      </c>
      <c r="M120" s="120">
        <f t="shared" si="86"/>
        <v>1096.9200000000017</v>
      </c>
      <c r="N120" s="129">
        <f t="shared" si="69"/>
      </c>
      <c r="O120" s="129">
        <f t="shared" si="70"/>
      </c>
      <c r="P120" s="129">
        <f t="shared" si="71"/>
      </c>
      <c r="Q120" s="129">
        <f t="shared" si="72"/>
      </c>
      <c r="R120" s="129">
        <f t="shared" si="73"/>
      </c>
      <c r="S120" s="129">
        <f t="shared" si="74"/>
      </c>
      <c r="T120" s="129">
        <f t="shared" si="53"/>
        <v>200</v>
      </c>
      <c r="U120" s="129">
        <f t="shared" si="54"/>
      </c>
      <c r="V120" s="61">
        <f t="shared" si="75"/>
      </c>
      <c r="W120" s="61">
        <f t="shared" si="76"/>
      </c>
      <c r="X120" s="61">
        <f t="shared" si="77"/>
      </c>
      <c r="Y120" s="61">
        <f t="shared" si="78"/>
      </c>
      <c r="Z120" s="61">
        <f t="shared" si="79"/>
      </c>
      <c r="AA120" s="61">
        <f t="shared" si="80"/>
      </c>
      <c r="AB120" s="61">
        <f t="shared" si="81"/>
      </c>
      <c r="AC120" s="61">
        <f t="shared" si="82"/>
      </c>
      <c r="AD120" s="61">
        <f t="shared" si="83"/>
      </c>
      <c r="AE120" s="61">
        <f t="shared" si="84"/>
      </c>
      <c r="AF120" s="61">
        <f t="shared" si="85"/>
      </c>
      <c r="AS120" s="154">
        <f t="shared" si="55"/>
        <v>36938</v>
      </c>
      <c r="AT120" s="120">
        <f t="shared" si="62"/>
        <v>85.58</v>
      </c>
      <c r="AU120" s="106">
        <f t="shared" si="56"/>
        <v>200</v>
      </c>
      <c r="AV120" s="106" t="str">
        <f t="shared" si="57"/>
        <v>B</v>
      </c>
      <c r="AW120" t="s">
        <v>128</v>
      </c>
      <c r="AX120" s="106">
        <f t="shared" si="58"/>
      </c>
      <c r="AY120" s="120">
        <f t="shared" si="68"/>
        <v>0</v>
      </c>
      <c r="AZ120" s="106">
        <f t="shared" si="59"/>
        <v>1205.79</v>
      </c>
      <c r="BA120" s="120">
        <f t="shared" si="64"/>
        <v>1205.79</v>
      </c>
      <c r="BB120" s="106">
        <f t="shared" si="60"/>
        <v>1096.9200000000017</v>
      </c>
      <c r="BC120" s="120">
        <f t="shared" si="65"/>
        <v>1096.9200000000017</v>
      </c>
    </row>
    <row r="121" spans="1:55" ht="12.75">
      <c r="A121" s="38">
        <v>36941</v>
      </c>
      <c r="B121" s="58">
        <v>1348.58</v>
      </c>
      <c r="C121" s="58"/>
      <c r="D121" s="58"/>
      <c r="E121" s="58"/>
      <c r="F121" s="58" t="s">
        <v>24</v>
      </c>
      <c r="G121" s="58">
        <v>46</v>
      </c>
      <c r="H121" s="22" t="s">
        <v>381</v>
      </c>
      <c r="I121" s="22" t="s">
        <v>366</v>
      </c>
      <c r="J121" s="171" t="s">
        <v>375</v>
      </c>
      <c r="K121" s="120"/>
      <c r="L121" s="142">
        <f t="shared" si="67"/>
        <v>1205.79</v>
      </c>
      <c r="M121" s="120">
        <f t="shared" si="86"/>
        <v>2399.500000000002</v>
      </c>
      <c r="N121" s="129">
        <f t="shared" si="69"/>
      </c>
      <c r="O121" s="129">
        <f t="shared" si="70"/>
      </c>
      <c r="P121" s="129">
        <f t="shared" si="71"/>
      </c>
      <c r="Q121" s="129">
        <f t="shared" si="72"/>
      </c>
      <c r="R121" s="129">
        <f t="shared" si="73"/>
      </c>
      <c r="S121" s="129">
        <f t="shared" si="74"/>
      </c>
      <c r="T121" s="129">
        <f t="shared" si="53"/>
      </c>
      <c r="U121" s="129">
        <f t="shared" si="54"/>
      </c>
      <c r="V121" s="61">
        <f t="shared" si="75"/>
      </c>
      <c r="W121" s="61">
        <f t="shared" si="76"/>
      </c>
      <c r="X121" s="61">
        <f t="shared" si="77"/>
      </c>
      <c r="Y121" s="61">
        <f t="shared" si="78"/>
        <v>46</v>
      </c>
      <c r="Z121" s="61">
        <f t="shared" si="79"/>
      </c>
      <c r="AA121" s="61">
        <f t="shared" si="80"/>
      </c>
      <c r="AB121" s="61">
        <f t="shared" si="81"/>
      </c>
      <c r="AC121" s="61">
        <f t="shared" si="82"/>
      </c>
      <c r="AD121" s="61">
        <f t="shared" si="83"/>
      </c>
      <c r="AE121" s="61">
        <f t="shared" si="84"/>
      </c>
      <c r="AF121" s="61">
        <f t="shared" si="85"/>
      </c>
      <c r="AS121" s="154">
        <f t="shared" si="55"/>
        <v>36941</v>
      </c>
      <c r="AT121" s="120">
        <f t="shared" si="62"/>
        <v>1348.58</v>
      </c>
      <c r="AU121" s="106">
        <f t="shared" si="56"/>
        <v>46</v>
      </c>
      <c r="AV121" s="106" t="str">
        <f t="shared" si="57"/>
        <v>C</v>
      </c>
      <c r="AW121" t="s">
        <v>128</v>
      </c>
      <c r="AX121" s="106">
        <f t="shared" si="58"/>
      </c>
      <c r="AY121" s="120">
        <f t="shared" si="68"/>
        <v>0</v>
      </c>
      <c r="AZ121" s="106">
        <f t="shared" si="59"/>
        <v>1205.79</v>
      </c>
      <c r="BA121" s="120">
        <f t="shared" si="64"/>
        <v>1205.79</v>
      </c>
      <c r="BB121" s="106">
        <f t="shared" si="60"/>
        <v>2399.500000000002</v>
      </c>
      <c r="BC121" s="120">
        <f t="shared" si="65"/>
        <v>2399.500000000002</v>
      </c>
    </row>
    <row r="122" spans="1:55" ht="12.75">
      <c r="A122" s="38">
        <v>36946</v>
      </c>
      <c r="B122" s="58">
        <v>423.9</v>
      </c>
      <c r="C122" s="58"/>
      <c r="D122" s="58"/>
      <c r="E122" s="58"/>
      <c r="F122" s="58"/>
      <c r="G122" s="58"/>
      <c r="H122" s="22"/>
      <c r="I122" s="22" t="s">
        <v>366</v>
      </c>
      <c r="J122" s="171"/>
      <c r="K122" s="120"/>
      <c r="L122" s="142">
        <f t="shared" si="67"/>
        <v>1205.79</v>
      </c>
      <c r="M122" s="120">
        <f t="shared" si="86"/>
        <v>2823.400000000002</v>
      </c>
      <c r="N122" s="129">
        <f t="shared" si="69"/>
      </c>
      <c r="O122" s="129">
        <f t="shared" si="70"/>
      </c>
      <c r="P122" s="129">
        <f t="shared" si="71"/>
      </c>
      <c r="Q122" s="129">
        <f t="shared" si="72"/>
      </c>
      <c r="R122" s="129">
        <f t="shared" si="73"/>
      </c>
      <c r="S122" s="129">
        <f t="shared" si="74"/>
      </c>
      <c r="T122" s="129">
        <f t="shared" si="53"/>
      </c>
      <c r="U122" s="129">
        <f t="shared" si="54"/>
      </c>
      <c r="V122" s="61">
        <f t="shared" si="75"/>
      </c>
      <c r="W122" s="61">
        <f t="shared" si="76"/>
      </c>
      <c r="X122" s="61">
        <f t="shared" si="77"/>
      </c>
      <c r="Y122" s="61">
        <f t="shared" si="78"/>
      </c>
      <c r="Z122" s="61">
        <f t="shared" si="79"/>
      </c>
      <c r="AA122" s="61">
        <f t="shared" si="80"/>
      </c>
      <c r="AB122" s="61">
        <f t="shared" si="81"/>
      </c>
      <c r="AC122" s="61">
        <f t="shared" si="82"/>
      </c>
      <c r="AD122" s="61">
        <f t="shared" si="83"/>
      </c>
      <c r="AE122" s="61">
        <f t="shared" si="84"/>
      </c>
      <c r="AF122" s="61">
        <f t="shared" si="85"/>
      </c>
      <c r="AS122" s="154">
        <f t="shared" si="55"/>
        <v>36946</v>
      </c>
      <c r="AT122" s="120">
        <f t="shared" si="62"/>
        <v>423.9</v>
      </c>
      <c r="AU122" s="106">
        <f t="shared" si="56"/>
      </c>
      <c r="AV122" s="106" t="str">
        <f t="shared" si="57"/>
        <v>C</v>
      </c>
      <c r="AW122" t="s">
        <v>128</v>
      </c>
      <c r="AX122" s="106">
        <f t="shared" si="58"/>
      </c>
      <c r="AY122" s="120">
        <f t="shared" si="68"/>
        <v>0</v>
      </c>
      <c r="AZ122" s="106">
        <f t="shared" si="59"/>
        <v>1205.79</v>
      </c>
      <c r="BA122" s="120">
        <f t="shared" si="64"/>
        <v>1205.79</v>
      </c>
      <c r="BB122" s="106">
        <f t="shared" si="60"/>
        <v>2823.400000000002</v>
      </c>
      <c r="BC122" s="120">
        <f t="shared" si="65"/>
        <v>2823.400000000002</v>
      </c>
    </row>
    <row r="123" spans="1:55" ht="12.75">
      <c r="A123" s="38">
        <v>36948</v>
      </c>
      <c r="B123" s="58"/>
      <c r="C123" s="58"/>
      <c r="D123" s="58"/>
      <c r="E123" s="58"/>
      <c r="F123" s="58" t="s">
        <v>63</v>
      </c>
      <c r="G123" s="58">
        <v>1000</v>
      </c>
      <c r="H123" s="22" t="s">
        <v>345</v>
      </c>
      <c r="I123" s="22" t="s">
        <v>364</v>
      </c>
      <c r="J123" s="171" t="s">
        <v>364</v>
      </c>
      <c r="K123" s="120"/>
      <c r="L123" s="142">
        <f t="shared" si="67"/>
        <v>205.78999999999996</v>
      </c>
      <c r="M123" s="120">
        <f t="shared" si="86"/>
        <v>2823.400000000002</v>
      </c>
      <c r="N123" s="129">
        <f t="shared" si="69"/>
      </c>
      <c r="O123" s="129">
        <f t="shared" si="70"/>
        <v>1000</v>
      </c>
      <c r="P123" s="129">
        <f t="shared" si="71"/>
      </c>
      <c r="Q123" s="129">
        <f t="shared" si="72"/>
      </c>
      <c r="R123" s="129">
        <f t="shared" si="73"/>
      </c>
      <c r="S123" s="129">
        <f t="shared" si="74"/>
      </c>
      <c r="T123" s="129">
        <f t="shared" si="53"/>
      </c>
      <c r="U123" s="129">
        <f t="shared" si="54"/>
      </c>
      <c r="V123" s="61">
        <f t="shared" si="75"/>
      </c>
      <c r="W123" s="61">
        <f t="shared" si="76"/>
      </c>
      <c r="X123" s="61">
        <f t="shared" si="77"/>
      </c>
      <c r="Y123" s="61">
        <f t="shared" si="78"/>
      </c>
      <c r="Z123" s="61">
        <f t="shared" si="79"/>
      </c>
      <c r="AA123" s="61">
        <f t="shared" si="80"/>
      </c>
      <c r="AB123" s="61">
        <f t="shared" si="81"/>
      </c>
      <c r="AC123" s="61">
        <f t="shared" si="82"/>
      </c>
      <c r="AD123" s="61">
        <f t="shared" si="83"/>
      </c>
      <c r="AE123" s="61">
        <f t="shared" si="84"/>
      </c>
      <c r="AF123" s="61">
        <f t="shared" si="85"/>
      </c>
      <c r="AS123" s="154">
        <f t="shared" si="55"/>
        <v>36948</v>
      </c>
      <c r="AT123" s="120">
        <f t="shared" si="62"/>
      </c>
      <c r="AU123" s="106">
        <f t="shared" si="56"/>
        <v>1000</v>
      </c>
      <c r="AV123" s="106" t="str">
        <f t="shared" si="57"/>
        <v>B</v>
      </c>
      <c r="AW123" t="s">
        <v>128</v>
      </c>
      <c r="AX123" s="106">
        <f t="shared" si="58"/>
      </c>
      <c r="AY123" s="120">
        <f t="shared" si="68"/>
        <v>0</v>
      </c>
      <c r="AZ123" s="106">
        <f t="shared" si="59"/>
        <v>205.78999999999996</v>
      </c>
      <c r="BA123" s="120">
        <f t="shared" si="64"/>
        <v>205.78999999999996</v>
      </c>
      <c r="BB123" s="106">
        <f t="shared" si="60"/>
        <v>2823.400000000002</v>
      </c>
      <c r="BC123" s="120">
        <f t="shared" si="65"/>
        <v>2823.400000000002</v>
      </c>
    </row>
    <row r="124" spans="1:55" ht="12.75">
      <c r="A124" s="38" t="s">
        <v>348</v>
      </c>
      <c r="B124" s="58"/>
      <c r="C124" s="58"/>
      <c r="D124" s="58"/>
      <c r="E124" s="58"/>
      <c r="F124" s="58" t="s">
        <v>18</v>
      </c>
      <c r="G124" s="58">
        <v>133.33</v>
      </c>
      <c r="H124" s="58" t="s">
        <v>420</v>
      </c>
      <c r="I124" s="119" t="s">
        <v>366</v>
      </c>
      <c r="J124" s="123" t="s">
        <v>362</v>
      </c>
      <c r="K124" s="120"/>
      <c r="L124" s="142">
        <f t="shared" si="67"/>
        <v>205.78999999999996</v>
      </c>
      <c r="M124" s="120">
        <f t="shared" si="86"/>
        <v>2690.070000000002</v>
      </c>
      <c r="N124" s="129">
        <f t="shared" si="69"/>
        <v>133.33</v>
      </c>
      <c r="O124" s="129">
        <f t="shared" si="70"/>
      </c>
      <c r="P124" s="129">
        <f t="shared" si="71"/>
      </c>
      <c r="Q124" s="129">
        <f t="shared" si="72"/>
      </c>
      <c r="R124" s="129">
        <f t="shared" si="73"/>
      </c>
      <c r="S124" s="129">
        <f t="shared" si="74"/>
      </c>
      <c r="T124" s="129">
        <f t="shared" si="53"/>
      </c>
      <c r="U124" s="129">
        <f t="shared" si="54"/>
      </c>
      <c r="V124" s="61">
        <f t="shared" si="75"/>
      </c>
      <c r="W124" s="61">
        <f t="shared" si="76"/>
      </c>
      <c r="X124" s="61">
        <f t="shared" si="77"/>
      </c>
      <c r="Y124" s="61">
        <f t="shared" si="78"/>
      </c>
      <c r="Z124" s="61">
        <f t="shared" si="79"/>
      </c>
      <c r="AA124" s="61">
        <f t="shared" si="80"/>
      </c>
      <c r="AB124" s="61">
        <f t="shared" si="81"/>
      </c>
      <c r="AC124" s="61">
        <f t="shared" si="82"/>
      </c>
      <c r="AD124" s="61">
        <f t="shared" si="83"/>
      </c>
      <c r="AE124" s="61">
        <f t="shared" si="84"/>
      </c>
      <c r="AF124" s="61">
        <f t="shared" si="85"/>
      </c>
      <c r="AS124" s="154" t="str">
        <f t="shared" si="55"/>
        <v>Monthly</v>
      </c>
      <c r="AT124" s="120">
        <f t="shared" si="62"/>
      </c>
      <c r="AU124" s="106">
        <f t="shared" si="56"/>
        <v>133.33</v>
      </c>
      <c r="AV124" s="106" t="str">
        <f t="shared" si="57"/>
        <v>C</v>
      </c>
      <c r="AW124" t="s">
        <v>128</v>
      </c>
      <c r="AX124" s="106">
        <f t="shared" si="58"/>
      </c>
      <c r="AY124" s="120">
        <f t="shared" si="68"/>
        <v>0</v>
      </c>
      <c r="AZ124" s="106">
        <f t="shared" si="59"/>
        <v>205.78999999999996</v>
      </c>
      <c r="BA124" s="120">
        <f t="shared" si="64"/>
        <v>205.78999999999996</v>
      </c>
      <c r="BB124" s="106">
        <f t="shared" si="60"/>
        <v>2690.070000000002</v>
      </c>
      <c r="BC124" s="120">
        <f t="shared" si="65"/>
        <v>2690.070000000002</v>
      </c>
    </row>
    <row r="125" spans="1:55" ht="12.75">
      <c r="A125" s="38" t="s">
        <v>348</v>
      </c>
      <c r="B125" s="58"/>
      <c r="C125" s="58"/>
      <c r="D125" s="58"/>
      <c r="E125" s="58"/>
      <c r="F125" s="58" t="s">
        <v>18</v>
      </c>
      <c r="G125" s="58">
        <v>8</v>
      </c>
      <c r="H125" s="58" t="s">
        <v>421</v>
      </c>
      <c r="I125" s="119" t="s">
        <v>366</v>
      </c>
      <c r="J125" s="119" t="s">
        <v>362</v>
      </c>
      <c r="K125" s="120"/>
      <c r="L125" s="142">
        <f t="shared" si="67"/>
        <v>205.78999999999996</v>
      </c>
      <c r="M125" s="120">
        <f t="shared" si="86"/>
        <v>2682.070000000002</v>
      </c>
      <c r="N125" s="129">
        <f t="shared" si="69"/>
        <v>8</v>
      </c>
      <c r="O125" s="129">
        <f t="shared" si="70"/>
      </c>
      <c r="P125" s="129">
        <f t="shared" si="71"/>
      </c>
      <c r="Q125" s="129">
        <f t="shared" si="72"/>
      </c>
      <c r="R125" s="129">
        <f t="shared" si="73"/>
      </c>
      <c r="S125" s="129">
        <f t="shared" si="74"/>
      </c>
      <c r="T125" s="129">
        <f t="shared" si="53"/>
      </c>
      <c r="U125" s="129">
        <f t="shared" si="54"/>
      </c>
      <c r="V125" s="61">
        <f t="shared" si="75"/>
      </c>
      <c r="W125" s="61">
        <f t="shared" si="76"/>
      </c>
      <c r="X125" s="61">
        <f t="shared" si="77"/>
      </c>
      <c r="Y125" s="61">
        <f t="shared" si="78"/>
      </c>
      <c r="Z125" s="61">
        <f t="shared" si="79"/>
      </c>
      <c r="AA125" s="61">
        <f t="shared" si="80"/>
      </c>
      <c r="AB125" s="61">
        <f t="shared" si="81"/>
      </c>
      <c r="AC125" s="61">
        <f t="shared" si="82"/>
      </c>
      <c r="AD125" s="61">
        <f t="shared" si="83"/>
      </c>
      <c r="AE125" s="61">
        <f t="shared" si="84"/>
      </c>
      <c r="AF125" s="61">
        <f t="shared" si="85"/>
      </c>
      <c r="AS125" s="154" t="str">
        <f t="shared" si="55"/>
        <v>Monthly</v>
      </c>
      <c r="AT125" s="120">
        <f t="shared" si="62"/>
      </c>
      <c r="AU125" s="106">
        <f t="shared" si="56"/>
        <v>8</v>
      </c>
      <c r="AV125" s="106" t="str">
        <f t="shared" si="57"/>
        <v>C</v>
      </c>
      <c r="AW125" t="s">
        <v>128</v>
      </c>
      <c r="AX125" s="106">
        <f t="shared" si="58"/>
      </c>
      <c r="AY125" s="120">
        <f t="shared" si="68"/>
        <v>0</v>
      </c>
      <c r="AZ125" s="106">
        <f t="shared" si="59"/>
        <v>205.78999999999996</v>
      </c>
      <c r="BA125" s="120">
        <f t="shared" si="64"/>
        <v>205.78999999999996</v>
      </c>
      <c r="BB125" s="106">
        <f t="shared" si="60"/>
        <v>2682.070000000002</v>
      </c>
      <c r="BC125" s="120">
        <f t="shared" si="65"/>
        <v>2682.070000000002</v>
      </c>
    </row>
    <row r="126" spans="1:55" ht="12.75">
      <c r="A126" s="38" t="s">
        <v>348</v>
      </c>
      <c r="B126" s="58"/>
      <c r="C126" s="58"/>
      <c r="D126" s="58"/>
      <c r="E126" s="58"/>
      <c r="F126" s="58" t="s">
        <v>18</v>
      </c>
      <c r="G126" s="58">
        <v>50</v>
      </c>
      <c r="H126" s="58" t="s">
        <v>11</v>
      </c>
      <c r="I126" s="119" t="s">
        <v>366</v>
      </c>
      <c r="J126" s="119" t="s">
        <v>362</v>
      </c>
      <c r="K126" s="120"/>
      <c r="L126" s="142">
        <f t="shared" si="67"/>
        <v>205.78999999999996</v>
      </c>
      <c r="M126" s="120">
        <f t="shared" si="86"/>
        <v>2632.070000000002</v>
      </c>
      <c r="N126" s="129">
        <f t="shared" si="69"/>
        <v>50</v>
      </c>
      <c r="O126" s="129">
        <f t="shared" si="70"/>
      </c>
      <c r="P126" s="129">
        <f t="shared" si="71"/>
      </c>
      <c r="Q126" s="129">
        <f t="shared" si="72"/>
      </c>
      <c r="R126" s="129">
        <f t="shared" si="73"/>
      </c>
      <c r="S126" s="129">
        <f t="shared" si="74"/>
      </c>
      <c r="T126" s="129">
        <f t="shared" si="53"/>
      </c>
      <c r="U126" s="129">
        <f t="shared" si="54"/>
      </c>
      <c r="V126" s="61">
        <f t="shared" si="75"/>
      </c>
      <c r="W126" s="61">
        <f t="shared" si="76"/>
      </c>
      <c r="X126" s="61">
        <f t="shared" si="77"/>
      </c>
      <c r="Y126" s="61">
        <f t="shared" si="78"/>
      </c>
      <c r="Z126" s="61">
        <f t="shared" si="79"/>
      </c>
      <c r="AA126" s="61">
        <f t="shared" si="80"/>
      </c>
      <c r="AB126" s="61">
        <f t="shared" si="81"/>
      </c>
      <c r="AC126" s="61">
        <f t="shared" si="82"/>
      </c>
      <c r="AD126" s="61">
        <f t="shared" si="83"/>
      </c>
      <c r="AE126" s="61">
        <f t="shared" si="84"/>
      </c>
      <c r="AF126" s="61">
        <f t="shared" si="85"/>
      </c>
      <c r="AS126" s="154" t="str">
        <f t="shared" si="55"/>
        <v>Monthly</v>
      </c>
      <c r="AT126" s="120">
        <f t="shared" si="62"/>
      </c>
      <c r="AU126" s="106">
        <f t="shared" si="56"/>
        <v>50</v>
      </c>
      <c r="AV126" s="106" t="str">
        <f t="shared" si="57"/>
        <v>C</v>
      </c>
      <c r="AW126" t="s">
        <v>128</v>
      </c>
      <c r="AX126" s="106">
        <f t="shared" si="58"/>
      </c>
      <c r="AY126" s="120">
        <f t="shared" si="68"/>
        <v>0</v>
      </c>
      <c r="AZ126" s="106">
        <f t="shared" si="59"/>
        <v>205.78999999999996</v>
      </c>
      <c r="BA126" s="120">
        <f t="shared" si="64"/>
        <v>205.78999999999996</v>
      </c>
      <c r="BB126" s="106">
        <f t="shared" si="60"/>
        <v>2632.070000000002</v>
      </c>
      <c r="BC126" s="120">
        <f t="shared" si="65"/>
        <v>2632.070000000002</v>
      </c>
    </row>
    <row r="127" spans="1:55" ht="12.75">
      <c r="A127" s="38" t="s">
        <v>348</v>
      </c>
      <c r="B127" s="58"/>
      <c r="C127" s="58"/>
      <c r="D127" s="58"/>
      <c r="E127" s="58"/>
      <c r="F127" s="58" t="s">
        <v>19</v>
      </c>
      <c r="G127" s="58">
        <v>1500</v>
      </c>
      <c r="H127" s="58" t="s">
        <v>12</v>
      </c>
      <c r="I127" s="119" t="s">
        <v>366</v>
      </c>
      <c r="J127" s="119" t="s">
        <v>362</v>
      </c>
      <c r="K127" s="120"/>
      <c r="L127" s="142">
        <f t="shared" si="67"/>
        <v>205.78999999999996</v>
      </c>
      <c r="M127" s="120">
        <f t="shared" si="86"/>
        <v>1132.070000000002</v>
      </c>
      <c r="N127" s="129">
        <f t="shared" si="69"/>
        <v>1500</v>
      </c>
      <c r="O127" s="129">
        <f t="shared" si="70"/>
      </c>
      <c r="P127" s="129">
        <f t="shared" si="71"/>
      </c>
      <c r="Q127" s="129">
        <f t="shared" si="72"/>
      </c>
      <c r="R127" s="129">
        <f t="shared" si="73"/>
      </c>
      <c r="S127" s="129">
        <f t="shared" si="74"/>
      </c>
      <c r="T127" s="129">
        <f t="shared" si="53"/>
      </c>
      <c r="U127" s="129">
        <f t="shared" si="54"/>
      </c>
      <c r="V127" s="61">
        <f t="shared" si="75"/>
      </c>
      <c r="W127" s="61">
        <f t="shared" si="76"/>
      </c>
      <c r="X127" s="61">
        <f t="shared" si="77"/>
      </c>
      <c r="Y127" s="61">
        <f t="shared" si="78"/>
      </c>
      <c r="Z127" s="61">
        <f t="shared" si="79"/>
      </c>
      <c r="AA127" s="61">
        <f t="shared" si="80"/>
      </c>
      <c r="AB127" s="61">
        <f t="shared" si="81"/>
      </c>
      <c r="AC127" s="61">
        <f t="shared" si="82"/>
      </c>
      <c r="AD127" s="61">
        <f t="shared" si="83"/>
      </c>
      <c r="AE127" s="61">
        <f t="shared" si="84"/>
      </c>
      <c r="AF127" s="61">
        <f t="shared" si="85"/>
      </c>
      <c r="AS127" s="154" t="str">
        <f t="shared" si="55"/>
        <v>Monthly</v>
      </c>
      <c r="AT127" s="120">
        <f t="shared" si="62"/>
      </c>
      <c r="AU127" s="106">
        <f t="shared" si="56"/>
        <v>1500</v>
      </c>
      <c r="AV127" s="106" t="str">
        <f t="shared" si="57"/>
        <v>C</v>
      </c>
      <c r="AW127" t="s">
        <v>128</v>
      </c>
      <c r="AX127" s="106">
        <f t="shared" si="58"/>
      </c>
      <c r="AY127" s="120">
        <f t="shared" si="68"/>
        <v>0</v>
      </c>
      <c r="AZ127" s="106">
        <f t="shared" si="59"/>
        <v>205.78999999999996</v>
      </c>
      <c r="BA127" s="120">
        <f t="shared" si="64"/>
        <v>205.78999999999996</v>
      </c>
      <c r="BB127" s="106">
        <f t="shared" si="60"/>
        <v>1132.070000000002</v>
      </c>
      <c r="BC127" s="120">
        <f t="shared" si="65"/>
        <v>1132.070000000002</v>
      </c>
    </row>
    <row r="128" spans="1:55" ht="12.75">
      <c r="A128" s="38">
        <v>36951</v>
      </c>
      <c r="B128" s="172"/>
      <c r="C128" s="173"/>
      <c r="D128" s="174"/>
      <c r="E128" s="174"/>
      <c r="F128" s="22" t="s">
        <v>91</v>
      </c>
      <c r="G128" s="58">
        <v>150</v>
      </c>
      <c r="H128" s="22" t="s">
        <v>345</v>
      </c>
      <c r="I128" s="22" t="s">
        <v>366</v>
      </c>
      <c r="J128" s="171" t="s">
        <v>364</v>
      </c>
      <c r="K128" s="120"/>
      <c r="L128" s="142">
        <f t="shared" si="67"/>
        <v>205.78999999999996</v>
      </c>
      <c r="M128" s="120">
        <f>IF(I128="","",IF(I128="C",SUM(M127+B128+D128+E128+C128-G128),IF(I128&lt;&gt;"C",SUM(M127))))</f>
        <v>982.070000000002</v>
      </c>
      <c r="N128" s="129">
        <f t="shared" si="69"/>
      </c>
      <c r="O128" s="129">
        <f t="shared" si="70"/>
        <v>150</v>
      </c>
      <c r="P128" s="129">
        <f t="shared" si="71"/>
      </c>
      <c r="Q128" s="129">
        <f t="shared" si="72"/>
      </c>
      <c r="R128" s="129">
        <f t="shared" si="73"/>
      </c>
      <c r="S128" s="129">
        <f t="shared" si="74"/>
      </c>
      <c r="T128" s="129">
        <f t="shared" si="53"/>
      </c>
      <c r="U128" s="129">
        <f t="shared" si="54"/>
      </c>
      <c r="V128" s="61">
        <f t="shared" si="75"/>
      </c>
      <c r="W128" s="61">
        <f t="shared" si="76"/>
      </c>
      <c r="X128" s="61">
        <f t="shared" si="77"/>
      </c>
      <c r="Y128" s="61">
        <f t="shared" si="78"/>
      </c>
      <c r="Z128" s="61">
        <f t="shared" si="79"/>
      </c>
      <c r="AA128" s="61">
        <f t="shared" si="80"/>
      </c>
      <c r="AB128" s="61">
        <f t="shared" si="81"/>
      </c>
      <c r="AC128" s="61">
        <f t="shared" si="82"/>
      </c>
      <c r="AD128" s="61">
        <f t="shared" si="83"/>
      </c>
      <c r="AE128" s="61">
        <f t="shared" si="84"/>
      </c>
      <c r="AF128" s="61">
        <f t="shared" si="85"/>
      </c>
      <c r="AS128" s="154">
        <f t="shared" si="55"/>
        <v>36951</v>
      </c>
      <c r="AT128" s="120">
        <f t="shared" si="62"/>
      </c>
      <c r="AU128" s="106">
        <f t="shared" si="56"/>
        <v>150</v>
      </c>
      <c r="AV128" s="106" t="str">
        <f t="shared" si="57"/>
        <v>C</v>
      </c>
      <c r="AW128" t="s">
        <v>128</v>
      </c>
      <c r="AX128" s="106">
        <f t="shared" si="58"/>
      </c>
      <c r="AY128" s="120">
        <f t="shared" si="68"/>
        <v>0</v>
      </c>
      <c r="AZ128" s="106">
        <f t="shared" si="59"/>
        <v>205.78999999999996</v>
      </c>
      <c r="BA128" s="120">
        <f t="shared" si="64"/>
        <v>205.78999999999996</v>
      </c>
      <c r="BB128" s="106">
        <f t="shared" si="60"/>
        <v>982.070000000002</v>
      </c>
      <c r="BC128" s="120">
        <f t="shared" si="65"/>
        <v>982.070000000002</v>
      </c>
    </row>
    <row r="129" spans="1:55" ht="12.75">
      <c r="A129" s="38">
        <v>36952</v>
      </c>
      <c r="B129" s="172"/>
      <c r="C129" s="174"/>
      <c r="D129" s="174"/>
      <c r="E129" s="174"/>
      <c r="F129" s="22" t="s">
        <v>20</v>
      </c>
      <c r="G129" s="58">
        <v>6.92</v>
      </c>
      <c r="H129" s="22" t="s">
        <v>21</v>
      </c>
      <c r="I129" s="22" t="s">
        <v>364</v>
      </c>
      <c r="J129" s="171" t="s">
        <v>386</v>
      </c>
      <c r="K129" s="120"/>
      <c r="L129" s="142">
        <f>IF(I129="","",IF(I129="B",SUM(L127+B129+C129+D129+E129-G129),IF(I129&lt;&gt;"B",SUM(L127))))</f>
        <v>198.86999999999998</v>
      </c>
      <c r="M129" s="120">
        <f>IF(I129=" ","",IF(I129="C",SUM(M127+B129+D129+E129+C129-G129),IF(I129&lt;&gt;"C",SUM(M128))))</f>
        <v>982.070000000002</v>
      </c>
      <c r="N129" s="129">
        <f t="shared" si="69"/>
      </c>
      <c r="O129" s="129">
        <f t="shared" si="70"/>
      </c>
      <c r="P129" s="129">
        <f t="shared" si="71"/>
      </c>
      <c r="Q129" s="129">
        <f t="shared" si="72"/>
      </c>
      <c r="R129" s="129">
        <f t="shared" si="73"/>
      </c>
      <c r="S129" s="129">
        <f t="shared" si="74"/>
      </c>
      <c r="T129" s="129">
        <f t="shared" si="53"/>
      </c>
      <c r="U129" s="129">
        <f t="shared" si="54"/>
      </c>
      <c r="V129" s="61">
        <f t="shared" si="75"/>
      </c>
      <c r="W129" s="61">
        <f t="shared" si="76"/>
      </c>
      <c r="X129" s="61">
        <f t="shared" si="77"/>
      </c>
      <c r="Y129" s="61">
        <f t="shared" si="78"/>
      </c>
      <c r="Z129" s="61">
        <f t="shared" si="79"/>
      </c>
      <c r="AA129" s="61">
        <f t="shared" si="80"/>
      </c>
      <c r="AB129" s="61">
        <f t="shared" si="81"/>
      </c>
      <c r="AC129" s="61">
        <f t="shared" si="82"/>
      </c>
      <c r="AD129" s="61">
        <f t="shared" si="83"/>
      </c>
      <c r="AE129" s="61">
        <f t="shared" si="84"/>
        <v>6.92</v>
      </c>
      <c r="AF129" s="61">
        <f t="shared" si="85"/>
      </c>
      <c r="AS129" s="154">
        <f t="shared" si="55"/>
        <v>36952</v>
      </c>
      <c r="AT129" s="120">
        <f t="shared" si="62"/>
      </c>
      <c r="AU129" s="106">
        <f t="shared" si="56"/>
        <v>6.92</v>
      </c>
      <c r="AV129" s="106" t="str">
        <f t="shared" si="57"/>
        <v>B</v>
      </c>
      <c r="AW129" t="s">
        <v>128</v>
      </c>
      <c r="AX129" s="106">
        <f t="shared" si="58"/>
      </c>
      <c r="AY129" s="120">
        <f t="shared" si="68"/>
        <v>0</v>
      </c>
      <c r="AZ129" s="106">
        <f t="shared" si="59"/>
        <v>198.86999999999998</v>
      </c>
      <c r="BA129" s="120">
        <f t="shared" si="64"/>
        <v>198.86999999999998</v>
      </c>
      <c r="BB129" s="106">
        <f t="shared" si="60"/>
        <v>982.070000000002</v>
      </c>
      <c r="BC129" s="120">
        <f t="shared" si="65"/>
        <v>982.070000000002</v>
      </c>
    </row>
    <row r="130" spans="1:55" ht="12.75">
      <c r="A130" s="38">
        <v>36952</v>
      </c>
      <c r="B130" s="172">
        <v>716.94</v>
      </c>
      <c r="C130" s="174"/>
      <c r="D130" s="174"/>
      <c r="E130" s="174"/>
      <c r="F130" s="22" t="s">
        <v>24</v>
      </c>
      <c r="G130" s="58">
        <v>37.55</v>
      </c>
      <c r="H130" s="22" t="s">
        <v>381</v>
      </c>
      <c r="I130" s="22" t="s">
        <v>366</v>
      </c>
      <c r="J130" s="171" t="s">
        <v>375</v>
      </c>
      <c r="K130" s="120"/>
      <c r="L130" s="142">
        <f aca="true" t="shared" si="87" ref="L130:L161">IF(I130="","",IF(I130="B",SUM(L129+B130+C130+D130+E130-G130),IF(I130&lt;&gt;"B",SUM(L129))))</f>
        <v>198.86999999999998</v>
      </c>
      <c r="M130" s="120">
        <f aca="true" t="shared" si="88" ref="M130:M161">IF(I130="","",IF(I130="C",SUM(M129+B130+D130+E130+C130-G130),IF(I130&lt;&gt;"C",SUM(M129))))</f>
        <v>1661.460000000002</v>
      </c>
      <c r="N130" s="129">
        <f t="shared" si="69"/>
      </c>
      <c r="O130" s="129">
        <f t="shared" si="70"/>
      </c>
      <c r="P130" s="129">
        <f t="shared" si="71"/>
      </c>
      <c r="Q130" s="129">
        <f t="shared" si="72"/>
      </c>
      <c r="R130" s="129">
        <f t="shared" si="73"/>
      </c>
      <c r="S130" s="129">
        <f t="shared" si="74"/>
      </c>
      <c r="T130" s="129">
        <f t="shared" si="53"/>
      </c>
      <c r="U130" s="129">
        <f t="shared" si="54"/>
      </c>
      <c r="V130" s="61">
        <f t="shared" si="75"/>
      </c>
      <c r="W130" s="61">
        <f t="shared" si="76"/>
      </c>
      <c r="X130" s="61">
        <f t="shared" si="77"/>
      </c>
      <c r="Y130" s="61">
        <f t="shared" si="78"/>
        <v>37.55</v>
      </c>
      <c r="Z130" s="61">
        <f t="shared" si="79"/>
      </c>
      <c r="AA130" s="61">
        <f t="shared" si="80"/>
      </c>
      <c r="AB130" s="61">
        <f t="shared" si="81"/>
      </c>
      <c r="AC130" s="61">
        <f t="shared" si="82"/>
      </c>
      <c r="AD130" s="61">
        <f t="shared" si="83"/>
      </c>
      <c r="AE130" s="61">
        <f t="shared" si="84"/>
      </c>
      <c r="AF130" s="61">
        <f t="shared" si="85"/>
      </c>
      <c r="AS130" s="154">
        <f t="shared" si="55"/>
        <v>36952</v>
      </c>
      <c r="AT130" s="120">
        <f t="shared" si="62"/>
        <v>716.94</v>
      </c>
      <c r="AU130" s="106">
        <f t="shared" si="56"/>
        <v>37.55</v>
      </c>
      <c r="AV130" s="106" t="str">
        <f t="shared" si="57"/>
        <v>C</v>
      </c>
      <c r="AW130" t="s">
        <v>128</v>
      </c>
      <c r="AX130" s="106">
        <f t="shared" si="58"/>
      </c>
      <c r="AY130" s="120">
        <f t="shared" si="68"/>
        <v>0</v>
      </c>
      <c r="AZ130" s="106">
        <f t="shared" si="59"/>
        <v>198.86999999999998</v>
      </c>
      <c r="BA130" s="120">
        <f t="shared" si="64"/>
        <v>198.86999999999998</v>
      </c>
      <c r="BB130" s="106">
        <f t="shared" si="60"/>
        <v>1661.460000000002</v>
      </c>
      <c r="BC130" s="120">
        <f t="shared" si="65"/>
        <v>1661.460000000002</v>
      </c>
    </row>
    <row r="131" spans="1:55" ht="12.75">
      <c r="A131" s="38">
        <v>36952</v>
      </c>
      <c r="B131" s="172"/>
      <c r="C131" s="173">
        <v>350</v>
      </c>
      <c r="D131" s="174"/>
      <c r="E131" s="174"/>
      <c r="F131" s="22"/>
      <c r="G131" s="58"/>
      <c r="H131" s="22" t="s">
        <v>37</v>
      </c>
      <c r="I131" s="22" t="s">
        <v>364</v>
      </c>
      <c r="J131" s="171"/>
      <c r="K131" s="120"/>
      <c r="L131" s="142">
        <f t="shared" si="87"/>
        <v>548.87</v>
      </c>
      <c r="M131" s="120">
        <f t="shared" si="88"/>
        <v>1661.460000000002</v>
      </c>
      <c r="N131" s="129">
        <f t="shared" si="69"/>
      </c>
      <c r="O131" s="129">
        <f t="shared" si="70"/>
      </c>
      <c r="P131" s="129">
        <f t="shared" si="71"/>
      </c>
      <c r="Q131" s="129">
        <f t="shared" si="72"/>
      </c>
      <c r="R131" s="129">
        <f t="shared" si="73"/>
      </c>
      <c r="S131" s="129">
        <f t="shared" si="74"/>
      </c>
      <c r="T131" s="129">
        <f t="shared" si="53"/>
      </c>
      <c r="U131" s="129">
        <f t="shared" si="54"/>
      </c>
      <c r="V131" s="61">
        <f t="shared" si="75"/>
      </c>
      <c r="W131" s="61">
        <f t="shared" si="76"/>
      </c>
      <c r="X131" s="61">
        <f t="shared" si="77"/>
      </c>
      <c r="Y131" s="61">
        <f t="shared" si="78"/>
      </c>
      <c r="Z131" s="61">
        <f t="shared" si="79"/>
      </c>
      <c r="AA131" s="61">
        <f t="shared" si="80"/>
      </c>
      <c r="AB131" s="61">
        <f t="shared" si="81"/>
      </c>
      <c r="AC131" s="61">
        <f t="shared" si="82"/>
      </c>
      <c r="AD131" s="61">
        <f t="shared" si="83"/>
      </c>
      <c r="AE131" s="61">
        <f t="shared" si="84"/>
      </c>
      <c r="AF131" s="61">
        <f t="shared" si="85"/>
      </c>
      <c r="AS131" s="154">
        <f t="shared" si="55"/>
        <v>36952</v>
      </c>
      <c r="AT131" s="120">
        <f t="shared" si="62"/>
        <v>350</v>
      </c>
      <c r="AU131" s="106">
        <f t="shared" si="56"/>
      </c>
      <c r="AV131" s="106" t="str">
        <f t="shared" si="57"/>
        <v>B</v>
      </c>
      <c r="AW131" t="s">
        <v>128</v>
      </c>
      <c r="AX131" s="106">
        <f t="shared" si="58"/>
      </c>
      <c r="AY131" s="120">
        <f t="shared" si="68"/>
        <v>0</v>
      </c>
      <c r="AZ131" s="106">
        <f t="shared" si="59"/>
        <v>548.87</v>
      </c>
      <c r="BA131" s="120">
        <f t="shared" si="64"/>
        <v>548.87</v>
      </c>
      <c r="BB131" s="106">
        <f t="shared" si="60"/>
        <v>1661.460000000002</v>
      </c>
      <c r="BC131" s="120">
        <f t="shared" si="65"/>
        <v>1661.460000000002</v>
      </c>
    </row>
    <row r="132" spans="1:55" ht="12.75">
      <c r="A132" s="38">
        <v>36952</v>
      </c>
      <c r="B132" s="172"/>
      <c r="C132" s="173">
        <v>175</v>
      </c>
      <c r="D132" s="174"/>
      <c r="E132" s="174"/>
      <c r="F132" s="22"/>
      <c r="G132" s="58"/>
      <c r="H132" s="22" t="s">
        <v>37</v>
      </c>
      <c r="I132" s="22" t="s">
        <v>364</v>
      </c>
      <c r="J132" s="171"/>
      <c r="K132" s="120"/>
      <c r="L132" s="142">
        <f t="shared" si="87"/>
        <v>723.87</v>
      </c>
      <c r="M132" s="120">
        <f t="shared" si="88"/>
        <v>1661.460000000002</v>
      </c>
      <c r="N132" s="129">
        <f t="shared" si="69"/>
      </c>
      <c r="O132" s="129">
        <f t="shared" si="70"/>
      </c>
      <c r="P132" s="129">
        <f t="shared" si="71"/>
      </c>
      <c r="Q132" s="129">
        <f t="shared" si="72"/>
      </c>
      <c r="R132" s="129">
        <f t="shared" si="73"/>
      </c>
      <c r="S132" s="129">
        <f t="shared" si="74"/>
      </c>
      <c r="T132" s="129">
        <f t="shared" si="53"/>
      </c>
      <c r="U132" s="129">
        <f t="shared" si="54"/>
      </c>
      <c r="V132" s="61">
        <f t="shared" si="75"/>
      </c>
      <c r="W132" s="61">
        <f t="shared" si="76"/>
      </c>
      <c r="X132" s="61">
        <f t="shared" si="77"/>
      </c>
      <c r="Y132" s="61">
        <f t="shared" si="78"/>
      </c>
      <c r="Z132" s="61">
        <f t="shared" si="79"/>
      </c>
      <c r="AA132" s="61">
        <f t="shared" si="80"/>
      </c>
      <c r="AB132" s="61">
        <f t="shared" si="81"/>
      </c>
      <c r="AC132" s="61">
        <f t="shared" si="82"/>
      </c>
      <c r="AD132" s="61">
        <f t="shared" si="83"/>
      </c>
      <c r="AE132" s="61">
        <f t="shared" si="84"/>
      </c>
      <c r="AF132" s="61">
        <f t="shared" si="85"/>
      </c>
      <c r="AS132" s="154">
        <f t="shared" si="55"/>
        <v>36952</v>
      </c>
      <c r="AT132" s="120">
        <f t="shared" si="62"/>
        <v>175</v>
      </c>
      <c r="AU132" s="106">
        <f t="shared" si="56"/>
      </c>
      <c r="AV132" s="106" t="str">
        <f t="shared" si="57"/>
        <v>B</v>
      </c>
      <c r="AW132" t="s">
        <v>128</v>
      </c>
      <c r="AX132" s="106">
        <f t="shared" si="58"/>
      </c>
      <c r="AY132" s="120">
        <f t="shared" si="68"/>
        <v>0</v>
      </c>
      <c r="AZ132" s="106">
        <f t="shared" si="59"/>
        <v>723.87</v>
      </c>
      <c r="BA132" s="120">
        <f t="shared" si="64"/>
        <v>723.87</v>
      </c>
      <c r="BB132" s="106">
        <f t="shared" si="60"/>
        <v>1661.460000000002</v>
      </c>
      <c r="BC132" s="120">
        <f t="shared" si="65"/>
        <v>1661.460000000002</v>
      </c>
    </row>
    <row r="133" spans="1:55" ht="12.75">
      <c r="A133" s="38">
        <v>36956</v>
      </c>
      <c r="B133" s="172"/>
      <c r="C133" s="173">
        <v>625</v>
      </c>
      <c r="D133" s="174"/>
      <c r="E133" s="174"/>
      <c r="F133" s="22"/>
      <c r="G133" s="58"/>
      <c r="H133" s="22" t="s">
        <v>37</v>
      </c>
      <c r="I133" s="22" t="s">
        <v>364</v>
      </c>
      <c r="J133" s="171"/>
      <c r="K133" s="120"/>
      <c r="L133" s="142">
        <f t="shared" si="87"/>
        <v>1348.87</v>
      </c>
      <c r="M133" s="120">
        <f t="shared" si="88"/>
        <v>1661.460000000002</v>
      </c>
      <c r="N133" s="129">
        <f t="shared" si="69"/>
      </c>
      <c r="O133" s="129">
        <f t="shared" si="70"/>
      </c>
      <c r="P133" s="129">
        <f t="shared" si="71"/>
      </c>
      <c r="Q133" s="129">
        <f t="shared" si="72"/>
      </c>
      <c r="R133" s="129">
        <f t="shared" si="73"/>
      </c>
      <c r="S133" s="129">
        <f t="shared" si="74"/>
      </c>
      <c r="T133" s="129">
        <f t="shared" si="53"/>
      </c>
      <c r="U133" s="129">
        <f t="shared" si="54"/>
      </c>
      <c r="V133" s="61">
        <f t="shared" si="75"/>
      </c>
      <c r="W133" s="61">
        <f t="shared" si="76"/>
      </c>
      <c r="X133" s="61">
        <f t="shared" si="77"/>
      </c>
      <c r="Y133" s="61">
        <f t="shared" si="78"/>
      </c>
      <c r="Z133" s="61">
        <f t="shared" si="79"/>
      </c>
      <c r="AA133" s="61">
        <f t="shared" si="80"/>
      </c>
      <c r="AB133" s="61">
        <f t="shared" si="81"/>
      </c>
      <c r="AC133" s="61">
        <f t="shared" si="82"/>
      </c>
      <c r="AD133" s="61">
        <f t="shared" si="83"/>
      </c>
      <c r="AE133" s="61">
        <f t="shared" si="84"/>
      </c>
      <c r="AF133" s="61">
        <f t="shared" si="85"/>
      </c>
      <c r="AS133" s="154">
        <f t="shared" si="55"/>
        <v>36956</v>
      </c>
      <c r="AT133" s="120">
        <f t="shared" si="62"/>
        <v>625</v>
      </c>
      <c r="AU133" s="106">
        <f t="shared" si="56"/>
      </c>
      <c r="AV133" s="106" t="str">
        <f t="shared" si="57"/>
        <v>B</v>
      </c>
      <c r="AW133" t="s">
        <v>128</v>
      </c>
      <c r="AX133" s="106">
        <f t="shared" si="58"/>
      </c>
      <c r="AY133" s="120">
        <f t="shared" si="68"/>
        <v>0</v>
      </c>
      <c r="AZ133" s="106">
        <f t="shared" si="59"/>
        <v>1348.87</v>
      </c>
      <c r="BA133" s="120">
        <f t="shared" si="64"/>
        <v>1348.87</v>
      </c>
      <c r="BB133" s="106">
        <f t="shared" si="60"/>
        <v>1661.460000000002</v>
      </c>
      <c r="BC133" s="120">
        <f t="shared" si="65"/>
        <v>1661.460000000002</v>
      </c>
    </row>
    <row r="134" spans="1:55" ht="12.75">
      <c r="A134" s="38">
        <v>36962</v>
      </c>
      <c r="B134" s="172"/>
      <c r="C134" s="173">
        <v>484.5</v>
      </c>
      <c r="D134" s="174"/>
      <c r="E134" s="174"/>
      <c r="F134" s="22"/>
      <c r="G134" s="58"/>
      <c r="H134" s="22" t="s">
        <v>37</v>
      </c>
      <c r="I134" s="22" t="s">
        <v>364</v>
      </c>
      <c r="J134" s="171"/>
      <c r="K134" s="120"/>
      <c r="L134" s="142">
        <f t="shared" si="87"/>
        <v>1833.37</v>
      </c>
      <c r="M134" s="120">
        <f t="shared" si="88"/>
        <v>1661.460000000002</v>
      </c>
      <c r="N134" s="129">
        <f t="shared" si="69"/>
      </c>
      <c r="O134" s="129">
        <f t="shared" si="70"/>
      </c>
      <c r="P134" s="129">
        <f t="shared" si="71"/>
      </c>
      <c r="Q134" s="129">
        <f t="shared" si="72"/>
      </c>
      <c r="R134" s="129">
        <f t="shared" si="73"/>
      </c>
      <c r="S134" s="129">
        <f t="shared" si="74"/>
      </c>
      <c r="T134" s="129">
        <f t="shared" si="53"/>
      </c>
      <c r="U134" s="129">
        <f t="shared" si="54"/>
      </c>
      <c r="V134" s="61">
        <f t="shared" si="75"/>
      </c>
      <c r="W134" s="61">
        <f t="shared" si="76"/>
      </c>
      <c r="X134" s="61">
        <f t="shared" si="77"/>
      </c>
      <c r="Y134" s="61">
        <f t="shared" si="78"/>
      </c>
      <c r="Z134" s="61">
        <f t="shared" si="79"/>
      </c>
      <c r="AA134" s="61">
        <f t="shared" si="80"/>
      </c>
      <c r="AB134" s="61">
        <f t="shared" si="81"/>
      </c>
      <c r="AC134" s="61">
        <f t="shared" si="82"/>
      </c>
      <c r="AD134" s="61">
        <f t="shared" si="83"/>
      </c>
      <c r="AE134" s="61">
        <f t="shared" si="84"/>
      </c>
      <c r="AF134" s="61">
        <f t="shared" si="85"/>
      </c>
      <c r="AS134" s="154">
        <f t="shared" si="55"/>
        <v>36962</v>
      </c>
      <c r="AT134" s="120">
        <f t="shared" si="62"/>
        <v>484.5</v>
      </c>
      <c r="AU134" s="106">
        <f t="shared" si="56"/>
      </c>
      <c r="AV134" s="106" t="str">
        <f t="shared" si="57"/>
        <v>B</v>
      </c>
      <c r="AW134" t="s">
        <v>128</v>
      </c>
      <c r="AX134" s="106">
        <f t="shared" si="58"/>
      </c>
      <c r="AY134" s="120">
        <f t="shared" si="68"/>
        <v>0</v>
      </c>
      <c r="AZ134" s="106">
        <f t="shared" si="59"/>
        <v>1833.37</v>
      </c>
      <c r="BA134" s="120">
        <f t="shared" si="64"/>
        <v>1833.37</v>
      </c>
      <c r="BB134" s="106">
        <f t="shared" si="60"/>
        <v>1661.460000000002</v>
      </c>
      <c r="BC134" s="120">
        <f t="shared" si="65"/>
        <v>1661.460000000002</v>
      </c>
    </row>
    <row r="135" spans="1:55" ht="12.75">
      <c r="A135" s="38">
        <v>36963</v>
      </c>
      <c r="B135" s="172"/>
      <c r="C135" s="173">
        <v>150</v>
      </c>
      <c r="D135" s="174"/>
      <c r="E135" s="174"/>
      <c r="F135" s="22"/>
      <c r="G135" s="58">
        <v>900</v>
      </c>
      <c r="H135" s="22" t="s">
        <v>337</v>
      </c>
      <c r="I135" s="22" t="s">
        <v>364</v>
      </c>
      <c r="J135" s="171" t="s">
        <v>371</v>
      </c>
      <c r="K135" s="120"/>
      <c r="L135" s="142">
        <f t="shared" si="87"/>
        <v>1083.37</v>
      </c>
      <c r="M135" s="120">
        <f t="shared" si="88"/>
        <v>1661.460000000002</v>
      </c>
      <c r="N135" s="129">
        <f t="shared" si="69"/>
      </c>
      <c r="O135" s="129">
        <f t="shared" si="70"/>
      </c>
      <c r="P135" s="129">
        <f t="shared" si="71"/>
      </c>
      <c r="Q135" s="129">
        <f t="shared" si="72"/>
      </c>
      <c r="R135" s="129">
        <f t="shared" si="73"/>
      </c>
      <c r="S135" s="129">
        <f t="shared" si="74"/>
        <v>900</v>
      </c>
      <c r="T135" s="129">
        <f t="shared" si="53"/>
      </c>
      <c r="U135" s="129">
        <f t="shared" si="54"/>
      </c>
      <c r="V135" s="61">
        <f t="shared" si="75"/>
      </c>
      <c r="W135" s="61">
        <f t="shared" si="76"/>
      </c>
      <c r="X135" s="61">
        <f t="shared" si="77"/>
      </c>
      <c r="Y135" s="61">
        <f t="shared" si="78"/>
      </c>
      <c r="Z135" s="61">
        <f t="shared" si="79"/>
      </c>
      <c r="AA135" s="61">
        <f t="shared" si="80"/>
      </c>
      <c r="AB135" s="61">
        <f t="shared" si="81"/>
      </c>
      <c r="AC135" s="61">
        <f t="shared" si="82"/>
      </c>
      <c r="AD135" s="61">
        <f t="shared" si="83"/>
      </c>
      <c r="AE135" s="61">
        <f t="shared" si="84"/>
      </c>
      <c r="AF135" s="61">
        <f t="shared" si="85"/>
      </c>
      <c r="AS135" s="154">
        <f t="shared" si="55"/>
        <v>36963</v>
      </c>
      <c r="AT135" s="120">
        <f t="shared" si="62"/>
        <v>150</v>
      </c>
      <c r="AU135" s="106">
        <f t="shared" si="56"/>
        <v>900</v>
      </c>
      <c r="AV135" s="106" t="str">
        <f t="shared" si="57"/>
        <v>B</v>
      </c>
      <c r="AW135" t="s">
        <v>128</v>
      </c>
      <c r="AX135" s="106">
        <f t="shared" si="58"/>
      </c>
      <c r="AY135" s="120">
        <f t="shared" si="68"/>
        <v>0</v>
      </c>
      <c r="AZ135" s="106">
        <f t="shared" si="59"/>
        <v>1083.37</v>
      </c>
      <c r="BA135" s="120">
        <f t="shared" si="64"/>
        <v>1083.37</v>
      </c>
      <c r="BB135" s="106">
        <f t="shared" si="60"/>
        <v>1661.460000000002</v>
      </c>
      <c r="BC135" s="120">
        <f t="shared" si="65"/>
        <v>1661.460000000002</v>
      </c>
    </row>
    <row r="136" spans="1:55" ht="12.75">
      <c r="A136" s="38">
        <v>36963</v>
      </c>
      <c r="B136" s="172">
        <v>1457.24</v>
      </c>
      <c r="C136" s="173"/>
      <c r="D136" s="174"/>
      <c r="E136" s="174"/>
      <c r="F136" s="22" t="s">
        <v>64</v>
      </c>
      <c r="G136" s="58">
        <v>275</v>
      </c>
      <c r="H136" s="22" t="s">
        <v>388</v>
      </c>
      <c r="I136" s="22" t="s">
        <v>366</v>
      </c>
      <c r="J136" s="171" t="s">
        <v>383</v>
      </c>
      <c r="K136" s="120"/>
      <c r="L136" s="142">
        <f t="shared" si="87"/>
        <v>1083.37</v>
      </c>
      <c r="M136" s="120">
        <f t="shared" si="88"/>
        <v>2843.700000000002</v>
      </c>
      <c r="N136" s="129">
        <f t="shared" si="69"/>
      </c>
      <c r="O136" s="129">
        <f t="shared" si="70"/>
      </c>
      <c r="P136" s="129">
        <f t="shared" si="71"/>
      </c>
      <c r="Q136" s="129">
        <f t="shared" si="72"/>
      </c>
      <c r="R136" s="129">
        <f t="shared" si="73"/>
      </c>
      <c r="S136" s="129">
        <f t="shared" si="74"/>
      </c>
      <c r="T136" s="129">
        <f aca="true" t="shared" si="89" ref="T136:T199">IF(I136=" ","",IF(J136="R",SUM(G136),IF(J136&lt;&gt;"R","")))</f>
      </c>
      <c r="U136" s="129">
        <f aca="true" t="shared" si="90" ref="U136:U199">IF(I136=" ","",IF(J136="S",SUM(G136),IF(J136&lt;&gt;"S","")))</f>
      </c>
      <c r="V136" s="61">
        <f t="shared" si="75"/>
      </c>
      <c r="W136" s="61">
        <f t="shared" si="76"/>
      </c>
      <c r="X136" s="61">
        <f t="shared" si="77"/>
      </c>
      <c r="Y136" s="61">
        <f t="shared" si="78"/>
      </c>
      <c r="Z136" s="61">
        <f t="shared" si="79"/>
      </c>
      <c r="AA136" s="61">
        <f t="shared" si="80"/>
      </c>
      <c r="AB136" s="61">
        <f t="shared" si="81"/>
        <v>275</v>
      </c>
      <c r="AC136" s="61">
        <f t="shared" si="82"/>
      </c>
      <c r="AD136" s="61">
        <f t="shared" si="83"/>
      </c>
      <c r="AE136" s="61">
        <f t="shared" si="84"/>
      </c>
      <c r="AF136" s="61">
        <f t="shared" si="85"/>
      </c>
      <c r="AS136" s="154">
        <f aca="true" t="shared" si="91" ref="AS136:AS199">IF(A136="","",IF(A136&lt;&gt;"",A136))</f>
        <v>36963</v>
      </c>
      <c r="AT136" s="120">
        <f t="shared" si="62"/>
        <v>1457.24</v>
      </c>
      <c r="AU136" s="106">
        <f aca="true" t="shared" si="92" ref="AU136:AU199">IF(G136="","",IF(G136&lt;&gt;"",G136))</f>
        <v>275</v>
      </c>
      <c r="AV136" s="106" t="str">
        <f aca="true" t="shared" si="93" ref="AV136:AV199">IF(I136="","",IF(I136&lt;&gt;"",I136))</f>
        <v>C</v>
      </c>
      <c r="AW136" t="s">
        <v>128</v>
      </c>
      <c r="AX136" s="106">
        <f aca="true" t="shared" si="94" ref="AX136:AX199">IF(K136="","",IF(K136&lt;&gt;"",K136))</f>
      </c>
      <c r="AY136" s="120">
        <f t="shared" si="68"/>
        <v>0</v>
      </c>
      <c r="AZ136" s="106">
        <f aca="true" t="shared" si="95" ref="AZ136:AZ199">IF(L136="","",IF(L136&lt;&gt;"",L136))</f>
        <v>1083.37</v>
      </c>
      <c r="BA136" s="120">
        <f t="shared" si="64"/>
        <v>1083.37</v>
      </c>
      <c r="BB136" s="106">
        <f aca="true" t="shared" si="96" ref="BB136:BB199">IF(M136="","",IF(M136&lt;&gt;"",M136))</f>
        <v>2843.700000000002</v>
      </c>
      <c r="BC136" s="120">
        <f t="shared" si="65"/>
        <v>2843.700000000002</v>
      </c>
    </row>
    <row r="137" spans="1:55" ht="12.75">
      <c r="A137" s="38">
        <v>36970</v>
      </c>
      <c r="B137" s="172">
        <v>809.21</v>
      </c>
      <c r="C137" s="173"/>
      <c r="D137" s="174"/>
      <c r="E137" s="174"/>
      <c r="F137" s="22"/>
      <c r="G137" s="58"/>
      <c r="H137" s="22"/>
      <c r="I137" s="22" t="s">
        <v>366</v>
      </c>
      <c r="J137" s="171"/>
      <c r="K137" s="120"/>
      <c r="L137" s="142">
        <f t="shared" si="87"/>
        <v>1083.37</v>
      </c>
      <c r="M137" s="120">
        <f t="shared" si="88"/>
        <v>3652.910000000002</v>
      </c>
      <c r="N137" s="129">
        <f t="shared" si="69"/>
      </c>
      <c r="O137" s="129">
        <f t="shared" si="70"/>
      </c>
      <c r="P137" s="129">
        <f t="shared" si="71"/>
      </c>
      <c r="Q137" s="129">
        <f t="shared" si="72"/>
      </c>
      <c r="R137" s="129">
        <f t="shared" si="73"/>
      </c>
      <c r="S137" s="129">
        <f t="shared" si="74"/>
      </c>
      <c r="T137" s="129">
        <f t="shared" si="89"/>
      </c>
      <c r="U137" s="129">
        <f t="shared" si="90"/>
      </c>
      <c r="V137" s="61">
        <f t="shared" si="75"/>
      </c>
      <c r="W137" s="61">
        <f t="shared" si="76"/>
      </c>
      <c r="X137" s="61">
        <f t="shared" si="77"/>
      </c>
      <c r="Y137" s="61">
        <f t="shared" si="78"/>
      </c>
      <c r="Z137" s="61">
        <f t="shared" si="79"/>
      </c>
      <c r="AA137" s="61">
        <f t="shared" si="80"/>
      </c>
      <c r="AB137" s="61">
        <f t="shared" si="81"/>
      </c>
      <c r="AC137" s="61">
        <f t="shared" si="82"/>
      </c>
      <c r="AD137" s="61">
        <f t="shared" si="83"/>
      </c>
      <c r="AE137" s="61">
        <f t="shared" si="84"/>
      </c>
      <c r="AF137" s="61">
        <f t="shared" si="85"/>
      </c>
      <c r="AS137" s="154">
        <f t="shared" si="91"/>
        <v>36970</v>
      </c>
      <c r="AT137" s="120">
        <f aca="true" t="shared" si="97" ref="AT137:AT200">IF(SUM(B137+C137+D137+E137)=0,"",IF(SUM(B137+C137+D137+E137)&gt;0,SUM(B137+C137+D137+E137)))</f>
        <v>809.21</v>
      </c>
      <c r="AU137" s="106">
        <f t="shared" si="92"/>
      </c>
      <c r="AV137" s="106" t="str">
        <f t="shared" si="93"/>
        <v>C</v>
      </c>
      <c r="AW137" t="s">
        <v>128</v>
      </c>
      <c r="AX137" s="106">
        <f t="shared" si="94"/>
      </c>
      <c r="AY137" s="120">
        <f aca="true" t="shared" si="98" ref="AY137:AY168">IF(I137&lt;&gt;"A",SUM(AY136),IF(AW137="Y",SUM(B137+C137+D137+E137+AY136-G137),IF(AW137&lt;&gt;"Y",SUM(AY136))))</f>
        <v>0</v>
      </c>
      <c r="AZ137" s="106">
        <f t="shared" si="95"/>
        <v>1083.37</v>
      </c>
      <c r="BA137" s="120">
        <f aca="true" t="shared" si="99" ref="BA137:BA200">IF(I137&lt;&gt;"B",SUM(BA136),IF(AW137="Y",SUM(B137+C137+D137+E137+BA136-G137),IF(AW137&lt;&gt;"Y",SUM(BA136))))</f>
        <v>1083.37</v>
      </c>
      <c r="BB137" s="106">
        <f t="shared" si="96"/>
        <v>3652.910000000002</v>
      </c>
      <c r="BC137" s="120">
        <f aca="true" t="shared" si="100" ref="BC137:BC200">IF(I137&lt;&gt;"C",SUM(BC136),IF(AW137="Y",SUM(B137+C137+D137+E137+BC136-G137),IF(AW137&lt;&gt;"Y",SUM(BC136))))</f>
        <v>3652.910000000002</v>
      </c>
    </row>
    <row r="138" spans="1:55" ht="12.75">
      <c r="A138" s="38">
        <v>36971</v>
      </c>
      <c r="B138" s="142">
        <v>938.7</v>
      </c>
      <c r="C138" s="173"/>
      <c r="D138" s="174">
        <v>0.18</v>
      </c>
      <c r="E138" s="174"/>
      <c r="F138" s="22" t="s">
        <v>65</v>
      </c>
      <c r="G138" s="58">
        <v>50</v>
      </c>
      <c r="H138" s="22" t="s">
        <v>324</v>
      </c>
      <c r="I138" s="22" t="s">
        <v>366</v>
      </c>
      <c r="J138" s="171" t="s">
        <v>146</v>
      </c>
      <c r="K138" s="120"/>
      <c r="L138" s="142">
        <f t="shared" si="87"/>
        <v>1083.37</v>
      </c>
      <c r="M138" s="120">
        <f t="shared" si="88"/>
        <v>4541.790000000003</v>
      </c>
      <c r="N138" s="129">
        <f t="shared" si="69"/>
      </c>
      <c r="O138" s="129">
        <f t="shared" si="70"/>
      </c>
      <c r="P138" s="129">
        <f t="shared" si="71"/>
      </c>
      <c r="Q138" s="129">
        <f t="shared" si="72"/>
      </c>
      <c r="R138" s="129">
        <f t="shared" si="73"/>
      </c>
      <c r="S138" s="129">
        <f t="shared" si="74"/>
      </c>
      <c r="T138" s="129">
        <f t="shared" si="89"/>
      </c>
      <c r="U138" s="129">
        <f t="shared" si="90"/>
        <v>50</v>
      </c>
      <c r="V138" s="61">
        <f t="shared" si="75"/>
      </c>
      <c r="W138" s="61">
        <f t="shared" si="76"/>
      </c>
      <c r="X138" s="61">
        <f t="shared" si="77"/>
      </c>
      <c r="Y138" s="61">
        <f t="shared" si="78"/>
      </c>
      <c r="Z138" s="61">
        <f t="shared" si="79"/>
      </c>
      <c r="AA138" s="61">
        <f t="shared" si="80"/>
      </c>
      <c r="AB138" s="61">
        <f t="shared" si="81"/>
      </c>
      <c r="AC138" s="61">
        <f t="shared" si="82"/>
      </c>
      <c r="AD138" s="61">
        <f t="shared" si="83"/>
      </c>
      <c r="AE138" s="61">
        <f t="shared" si="84"/>
      </c>
      <c r="AF138" s="61">
        <f t="shared" si="85"/>
      </c>
      <c r="AS138" s="154">
        <f t="shared" si="91"/>
        <v>36971</v>
      </c>
      <c r="AT138" s="120">
        <f t="shared" si="97"/>
        <v>938.88</v>
      </c>
      <c r="AU138" s="106">
        <f t="shared" si="92"/>
        <v>50</v>
      </c>
      <c r="AV138" s="106" t="str">
        <f t="shared" si="93"/>
        <v>C</v>
      </c>
      <c r="AW138" t="s">
        <v>128</v>
      </c>
      <c r="AX138" s="106">
        <f t="shared" si="94"/>
      </c>
      <c r="AY138" s="120">
        <f t="shared" si="98"/>
        <v>0</v>
      </c>
      <c r="AZ138" s="106">
        <f t="shared" si="95"/>
        <v>1083.37</v>
      </c>
      <c r="BA138" s="120">
        <f t="shared" si="99"/>
        <v>1083.37</v>
      </c>
      <c r="BB138" s="106">
        <f t="shared" si="96"/>
        <v>4541.790000000003</v>
      </c>
      <c r="BC138" s="120">
        <f t="shared" si="100"/>
        <v>4541.790000000002</v>
      </c>
    </row>
    <row r="139" spans="1:55" ht="12.75">
      <c r="A139" s="38">
        <v>36971</v>
      </c>
      <c r="B139" s="172"/>
      <c r="C139" s="173"/>
      <c r="D139" s="174"/>
      <c r="E139" s="174"/>
      <c r="F139" s="22"/>
      <c r="G139" s="58">
        <v>8.12</v>
      </c>
      <c r="H139" s="22" t="s">
        <v>379</v>
      </c>
      <c r="I139" s="22" t="s">
        <v>366</v>
      </c>
      <c r="J139" s="171" t="s">
        <v>373</v>
      </c>
      <c r="K139" s="120"/>
      <c r="L139" s="142">
        <f t="shared" si="87"/>
        <v>1083.37</v>
      </c>
      <c r="M139" s="120">
        <f t="shared" si="88"/>
        <v>4533.670000000003</v>
      </c>
      <c r="N139" s="129">
        <f t="shared" si="69"/>
      </c>
      <c r="O139" s="129">
        <f t="shared" si="70"/>
      </c>
      <c r="P139" s="129">
        <f t="shared" si="71"/>
      </c>
      <c r="Q139" s="129">
        <f t="shared" si="72"/>
      </c>
      <c r="R139" s="129">
        <f t="shared" si="73"/>
      </c>
      <c r="S139" s="129">
        <f t="shared" si="74"/>
      </c>
      <c r="T139" s="129">
        <f t="shared" si="89"/>
      </c>
      <c r="U139" s="129">
        <f t="shared" si="90"/>
      </c>
      <c r="V139" s="61">
        <f t="shared" si="75"/>
      </c>
      <c r="W139" s="61">
        <f t="shared" si="76"/>
        <v>8.12</v>
      </c>
      <c r="X139" s="61">
        <f t="shared" si="77"/>
      </c>
      <c r="Y139" s="61">
        <f t="shared" si="78"/>
      </c>
      <c r="Z139" s="61">
        <f t="shared" si="79"/>
      </c>
      <c r="AA139" s="61">
        <f t="shared" si="80"/>
      </c>
      <c r="AB139" s="61">
        <f t="shared" si="81"/>
      </c>
      <c r="AC139" s="61">
        <f t="shared" si="82"/>
      </c>
      <c r="AD139" s="61">
        <f t="shared" si="83"/>
      </c>
      <c r="AE139" s="61">
        <f t="shared" si="84"/>
      </c>
      <c r="AF139" s="61">
        <f t="shared" si="85"/>
      </c>
      <c r="AS139" s="154">
        <f t="shared" si="91"/>
        <v>36971</v>
      </c>
      <c r="AT139" s="120">
        <f t="shared" si="97"/>
      </c>
      <c r="AU139" s="106">
        <f t="shared" si="92"/>
        <v>8.12</v>
      </c>
      <c r="AV139" s="106" t="str">
        <f t="shared" si="93"/>
        <v>C</v>
      </c>
      <c r="AW139" t="s">
        <v>128</v>
      </c>
      <c r="AX139" s="106">
        <f t="shared" si="94"/>
      </c>
      <c r="AY139" s="120">
        <f t="shared" si="98"/>
        <v>0</v>
      </c>
      <c r="AZ139" s="106">
        <f t="shared" si="95"/>
        <v>1083.37</v>
      </c>
      <c r="BA139" s="120">
        <f t="shared" si="99"/>
        <v>1083.37</v>
      </c>
      <c r="BB139" s="106">
        <f t="shared" si="96"/>
        <v>4533.670000000003</v>
      </c>
      <c r="BC139" s="120">
        <f t="shared" si="100"/>
        <v>4533.670000000002</v>
      </c>
    </row>
    <row r="140" spans="1:55" ht="12.75">
      <c r="A140" s="38">
        <v>36972</v>
      </c>
      <c r="B140" s="172"/>
      <c r="C140" s="173"/>
      <c r="D140" s="174"/>
      <c r="E140" s="174"/>
      <c r="F140" s="22" t="s">
        <v>94</v>
      </c>
      <c r="G140" s="58">
        <v>1000</v>
      </c>
      <c r="H140" s="22" t="s">
        <v>407</v>
      </c>
      <c r="I140" s="22" t="s">
        <v>366</v>
      </c>
      <c r="J140" s="171" t="s">
        <v>362</v>
      </c>
      <c r="K140" s="120"/>
      <c r="L140" s="142">
        <f t="shared" si="87"/>
        <v>1083.37</v>
      </c>
      <c r="M140" s="120">
        <f t="shared" si="88"/>
        <v>3533.670000000003</v>
      </c>
      <c r="N140" s="129">
        <f t="shared" si="69"/>
        <v>1000</v>
      </c>
      <c r="O140" s="129">
        <f t="shared" si="70"/>
      </c>
      <c r="P140" s="129">
        <f t="shared" si="71"/>
      </c>
      <c r="Q140" s="129">
        <f t="shared" si="72"/>
      </c>
      <c r="R140" s="129">
        <f t="shared" si="73"/>
      </c>
      <c r="S140" s="129">
        <f t="shared" si="74"/>
      </c>
      <c r="T140" s="129">
        <f t="shared" si="89"/>
      </c>
      <c r="U140" s="129">
        <f t="shared" si="90"/>
      </c>
      <c r="V140" s="61">
        <f t="shared" si="75"/>
      </c>
      <c r="W140" s="61">
        <f t="shared" si="76"/>
      </c>
      <c r="X140" s="61">
        <f t="shared" si="77"/>
      </c>
      <c r="Y140" s="61">
        <f t="shared" si="78"/>
      </c>
      <c r="Z140" s="61">
        <f t="shared" si="79"/>
      </c>
      <c r="AA140" s="61">
        <f t="shared" si="80"/>
      </c>
      <c r="AB140" s="61">
        <f t="shared" si="81"/>
      </c>
      <c r="AC140" s="61">
        <f t="shared" si="82"/>
      </c>
      <c r="AD140" s="61">
        <f t="shared" si="83"/>
      </c>
      <c r="AE140" s="61">
        <f t="shared" si="84"/>
      </c>
      <c r="AF140" s="61">
        <f t="shared" si="85"/>
      </c>
      <c r="AS140" s="154">
        <f t="shared" si="91"/>
        <v>36972</v>
      </c>
      <c r="AT140" s="120">
        <f t="shared" si="97"/>
      </c>
      <c r="AU140" s="106">
        <f t="shared" si="92"/>
        <v>1000</v>
      </c>
      <c r="AV140" s="106" t="str">
        <f t="shared" si="93"/>
        <v>C</v>
      </c>
      <c r="AW140" t="s">
        <v>128</v>
      </c>
      <c r="AX140" s="106">
        <f t="shared" si="94"/>
      </c>
      <c r="AY140" s="120">
        <f t="shared" si="98"/>
        <v>0</v>
      </c>
      <c r="AZ140" s="106">
        <f t="shared" si="95"/>
        <v>1083.37</v>
      </c>
      <c r="BA140" s="120">
        <f t="shared" si="99"/>
        <v>1083.37</v>
      </c>
      <c r="BB140" s="106">
        <f t="shared" si="96"/>
        <v>3533.670000000003</v>
      </c>
      <c r="BC140" s="120">
        <f t="shared" si="100"/>
        <v>3533.670000000002</v>
      </c>
    </row>
    <row r="141" spans="1:55" ht="12.75">
      <c r="A141" s="38">
        <v>36971</v>
      </c>
      <c r="B141" s="172"/>
      <c r="C141" s="173"/>
      <c r="D141" s="174"/>
      <c r="E141" s="174"/>
      <c r="F141" s="22" t="s">
        <v>66</v>
      </c>
      <c r="G141" s="58">
        <v>1000</v>
      </c>
      <c r="H141" s="22" t="s">
        <v>345</v>
      </c>
      <c r="I141" s="22" t="s">
        <v>364</v>
      </c>
      <c r="J141" s="171" t="s">
        <v>364</v>
      </c>
      <c r="K141" s="120"/>
      <c r="L141" s="142">
        <f t="shared" si="87"/>
        <v>83.36999999999989</v>
      </c>
      <c r="M141" s="120">
        <f t="shared" si="88"/>
        <v>3533.670000000003</v>
      </c>
      <c r="N141" s="129">
        <f t="shared" si="69"/>
      </c>
      <c r="O141" s="129">
        <f t="shared" si="70"/>
        <v>1000</v>
      </c>
      <c r="P141" s="129">
        <f t="shared" si="71"/>
      </c>
      <c r="Q141" s="129">
        <f t="shared" si="72"/>
      </c>
      <c r="R141" s="129">
        <f t="shared" si="73"/>
      </c>
      <c r="S141" s="129">
        <f t="shared" si="74"/>
      </c>
      <c r="T141" s="129">
        <f t="shared" si="89"/>
      </c>
      <c r="U141" s="129">
        <f t="shared" si="90"/>
      </c>
      <c r="V141" s="61">
        <f t="shared" si="75"/>
      </c>
      <c r="W141" s="61">
        <f t="shared" si="76"/>
      </c>
      <c r="X141" s="61">
        <f t="shared" si="77"/>
      </c>
      <c r="Y141" s="61">
        <f t="shared" si="78"/>
      </c>
      <c r="Z141" s="61">
        <f t="shared" si="79"/>
      </c>
      <c r="AA141" s="61">
        <f t="shared" si="80"/>
      </c>
      <c r="AB141" s="61">
        <f t="shared" si="81"/>
      </c>
      <c r="AC141" s="61">
        <f t="shared" si="82"/>
      </c>
      <c r="AD141" s="61">
        <f t="shared" si="83"/>
      </c>
      <c r="AE141" s="61">
        <f t="shared" si="84"/>
      </c>
      <c r="AF141" s="61">
        <f t="shared" si="85"/>
      </c>
      <c r="AS141" s="154">
        <f t="shared" si="91"/>
        <v>36971</v>
      </c>
      <c r="AT141" s="120">
        <f t="shared" si="97"/>
      </c>
      <c r="AU141" s="106">
        <f t="shared" si="92"/>
        <v>1000</v>
      </c>
      <c r="AV141" s="106" t="str">
        <f t="shared" si="93"/>
        <v>B</v>
      </c>
      <c r="AW141" t="s">
        <v>128</v>
      </c>
      <c r="AX141" s="106">
        <f t="shared" si="94"/>
      </c>
      <c r="AY141" s="120">
        <f t="shared" si="98"/>
        <v>0</v>
      </c>
      <c r="AZ141" s="106">
        <f t="shared" si="95"/>
        <v>83.36999999999989</v>
      </c>
      <c r="BA141" s="120">
        <f t="shared" si="99"/>
        <v>83.36999999999989</v>
      </c>
      <c r="BB141" s="106">
        <f t="shared" si="96"/>
        <v>3533.670000000003</v>
      </c>
      <c r="BC141" s="120">
        <f t="shared" si="100"/>
        <v>3533.670000000002</v>
      </c>
    </row>
    <row r="142" spans="1:55" ht="12.75">
      <c r="A142" s="38">
        <v>36972</v>
      </c>
      <c r="B142" s="172"/>
      <c r="C142" s="173"/>
      <c r="D142" s="174"/>
      <c r="E142" s="174"/>
      <c r="F142" s="22" t="s">
        <v>67</v>
      </c>
      <c r="G142" s="58">
        <v>70</v>
      </c>
      <c r="H142" s="22" t="s">
        <v>388</v>
      </c>
      <c r="I142" s="22" t="s">
        <v>366</v>
      </c>
      <c r="J142" s="171" t="s">
        <v>383</v>
      </c>
      <c r="K142" s="120"/>
      <c r="L142" s="142">
        <f t="shared" si="87"/>
        <v>83.36999999999989</v>
      </c>
      <c r="M142" s="120">
        <f t="shared" si="88"/>
        <v>3463.670000000003</v>
      </c>
      <c r="N142" s="129">
        <f t="shared" si="69"/>
      </c>
      <c r="O142" s="129">
        <f t="shared" si="70"/>
      </c>
      <c r="P142" s="129">
        <f t="shared" si="71"/>
      </c>
      <c r="Q142" s="129">
        <f t="shared" si="72"/>
      </c>
      <c r="R142" s="129">
        <f t="shared" si="73"/>
      </c>
      <c r="S142" s="129">
        <f t="shared" si="74"/>
      </c>
      <c r="T142" s="129">
        <f t="shared" si="89"/>
      </c>
      <c r="U142" s="129">
        <f t="shared" si="90"/>
      </c>
      <c r="V142" s="61">
        <f t="shared" si="75"/>
      </c>
      <c r="W142" s="61">
        <f t="shared" si="76"/>
      </c>
      <c r="X142" s="61">
        <f t="shared" si="77"/>
      </c>
      <c r="Y142" s="61">
        <f t="shared" si="78"/>
      </c>
      <c r="Z142" s="61">
        <f t="shared" si="79"/>
      </c>
      <c r="AA142" s="61">
        <f t="shared" si="80"/>
      </c>
      <c r="AB142" s="61">
        <f t="shared" si="81"/>
        <v>70</v>
      </c>
      <c r="AC142" s="61">
        <f t="shared" si="82"/>
      </c>
      <c r="AD142" s="61">
        <f t="shared" si="83"/>
      </c>
      <c r="AE142" s="61">
        <f t="shared" si="84"/>
      </c>
      <c r="AF142" s="61">
        <f t="shared" si="85"/>
      </c>
      <c r="AS142" s="154">
        <f t="shared" si="91"/>
        <v>36972</v>
      </c>
      <c r="AT142" s="120">
        <f t="shared" si="97"/>
      </c>
      <c r="AU142" s="106">
        <f t="shared" si="92"/>
        <v>70</v>
      </c>
      <c r="AV142" s="106" t="str">
        <f t="shared" si="93"/>
        <v>C</v>
      </c>
      <c r="AW142" t="s">
        <v>128</v>
      </c>
      <c r="AX142" s="106">
        <f t="shared" si="94"/>
      </c>
      <c r="AY142" s="120">
        <f t="shared" si="98"/>
        <v>0</v>
      </c>
      <c r="AZ142" s="106">
        <f t="shared" si="95"/>
        <v>83.36999999999989</v>
      </c>
      <c r="BA142" s="120">
        <f t="shared" si="99"/>
        <v>83.36999999999989</v>
      </c>
      <c r="BB142" s="106">
        <f t="shared" si="96"/>
        <v>3463.670000000003</v>
      </c>
      <c r="BC142" s="120">
        <f t="shared" si="100"/>
        <v>3463.670000000002</v>
      </c>
    </row>
    <row r="143" spans="1:55" ht="12.75">
      <c r="A143" s="38">
        <v>36972</v>
      </c>
      <c r="B143" s="172"/>
      <c r="C143" s="173"/>
      <c r="D143" s="174"/>
      <c r="E143" s="174"/>
      <c r="F143" s="22" t="s">
        <v>95</v>
      </c>
      <c r="G143" s="58">
        <v>108.05</v>
      </c>
      <c r="H143" s="22" t="s">
        <v>41</v>
      </c>
      <c r="I143" s="22" t="s">
        <v>366</v>
      </c>
      <c r="J143" s="171" t="s">
        <v>376</v>
      </c>
      <c r="K143" s="120"/>
      <c r="L143" s="142">
        <f t="shared" si="87"/>
        <v>83.36999999999989</v>
      </c>
      <c r="M143" s="120">
        <f t="shared" si="88"/>
        <v>3355.6200000000026</v>
      </c>
      <c r="N143" s="129">
        <f t="shared" si="69"/>
      </c>
      <c r="O143" s="129">
        <f t="shared" si="70"/>
      </c>
      <c r="P143" s="129">
        <f t="shared" si="71"/>
      </c>
      <c r="Q143" s="129">
        <f t="shared" si="72"/>
      </c>
      <c r="R143" s="129">
        <f t="shared" si="73"/>
      </c>
      <c r="S143" s="129">
        <f t="shared" si="74"/>
      </c>
      <c r="T143" s="129">
        <f t="shared" si="89"/>
      </c>
      <c r="U143" s="129">
        <f t="shared" si="90"/>
      </c>
      <c r="V143" s="61">
        <f t="shared" si="75"/>
      </c>
      <c r="W143" s="61">
        <f t="shared" si="76"/>
      </c>
      <c r="X143" s="61">
        <f t="shared" si="77"/>
      </c>
      <c r="Y143" s="61">
        <f t="shared" si="78"/>
      </c>
      <c r="Z143" s="61">
        <f t="shared" si="79"/>
        <v>108.05</v>
      </c>
      <c r="AA143" s="61">
        <f t="shared" si="80"/>
      </c>
      <c r="AB143" s="61">
        <f t="shared" si="81"/>
      </c>
      <c r="AC143" s="61">
        <f t="shared" si="82"/>
      </c>
      <c r="AD143" s="61">
        <f t="shared" si="83"/>
      </c>
      <c r="AE143" s="61">
        <f t="shared" si="84"/>
      </c>
      <c r="AF143" s="61">
        <f t="shared" si="85"/>
      </c>
      <c r="AS143" s="154">
        <f t="shared" si="91"/>
        <v>36972</v>
      </c>
      <c r="AT143" s="120">
        <f t="shared" si="97"/>
      </c>
      <c r="AU143" s="106">
        <f t="shared" si="92"/>
        <v>108.05</v>
      </c>
      <c r="AV143" s="106" t="str">
        <f t="shared" si="93"/>
        <v>C</v>
      </c>
      <c r="AW143" t="s">
        <v>128</v>
      </c>
      <c r="AX143" s="106">
        <f t="shared" si="94"/>
      </c>
      <c r="AY143" s="120">
        <f t="shared" si="98"/>
        <v>0</v>
      </c>
      <c r="AZ143" s="106">
        <f t="shared" si="95"/>
        <v>83.36999999999989</v>
      </c>
      <c r="BA143" s="120">
        <f t="shared" si="99"/>
        <v>83.36999999999989</v>
      </c>
      <c r="BB143" s="106">
        <f t="shared" si="96"/>
        <v>3355.6200000000026</v>
      </c>
      <c r="BC143" s="120">
        <f t="shared" si="100"/>
        <v>3355.6200000000017</v>
      </c>
    </row>
    <row r="144" spans="1:55" ht="12.75">
      <c r="A144" s="38">
        <v>36972</v>
      </c>
      <c r="B144" s="172"/>
      <c r="C144" s="173">
        <v>225</v>
      </c>
      <c r="D144" s="174"/>
      <c r="E144" s="174"/>
      <c r="F144" s="22"/>
      <c r="G144" s="58"/>
      <c r="H144" s="22" t="s">
        <v>37</v>
      </c>
      <c r="I144" s="22" t="s">
        <v>364</v>
      </c>
      <c r="J144" s="171"/>
      <c r="K144" s="120"/>
      <c r="L144" s="142">
        <f t="shared" si="87"/>
        <v>308.3699999999999</v>
      </c>
      <c r="M144" s="120">
        <f t="shared" si="88"/>
        <v>3355.6200000000026</v>
      </c>
      <c r="N144" s="129">
        <f t="shared" si="69"/>
      </c>
      <c r="O144" s="129">
        <f t="shared" si="70"/>
      </c>
      <c r="P144" s="129">
        <f t="shared" si="71"/>
      </c>
      <c r="Q144" s="129">
        <f t="shared" si="72"/>
      </c>
      <c r="R144" s="129">
        <f t="shared" si="73"/>
      </c>
      <c r="S144" s="129">
        <f t="shared" si="74"/>
      </c>
      <c r="T144" s="129">
        <f t="shared" si="89"/>
      </c>
      <c r="U144" s="129">
        <f t="shared" si="90"/>
      </c>
      <c r="V144" s="61">
        <f t="shared" si="75"/>
      </c>
      <c r="W144" s="61">
        <f t="shared" si="76"/>
      </c>
      <c r="X144" s="61">
        <f t="shared" si="77"/>
      </c>
      <c r="Y144" s="61">
        <f t="shared" si="78"/>
      </c>
      <c r="Z144" s="61">
        <f t="shared" si="79"/>
      </c>
      <c r="AA144" s="61">
        <f t="shared" si="80"/>
      </c>
      <c r="AB144" s="61">
        <f t="shared" si="81"/>
      </c>
      <c r="AC144" s="61">
        <f t="shared" si="82"/>
      </c>
      <c r="AD144" s="61">
        <f t="shared" si="83"/>
      </c>
      <c r="AE144" s="61">
        <f t="shared" si="84"/>
      </c>
      <c r="AF144" s="61">
        <f t="shared" si="85"/>
      </c>
      <c r="AS144" s="154">
        <f t="shared" si="91"/>
        <v>36972</v>
      </c>
      <c r="AT144" s="120">
        <f t="shared" si="97"/>
        <v>225</v>
      </c>
      <c r="AU144" s="106">
        <f t="shared" si="92"/>
      </c>
      <c r="AV144" s="106" t="str">
        <f t="shared" si="93"/>
        <v>B</v>
      </c>
      <c r="AW144" t="s">
        <v>128</v>
      </c>
      <c r="AX144" s="106">
        <f t="shared" si="94"/>
      </c>
      <c r="AY144" s="120">
        <f t="shared" si="98"/>
        <v>0</v>
      </c>
      <c r="AZ144" s="106">
        <f t="shared" si="95"/>
        <v>308.3699999999999</v>
      </c>
      <c r="BA144" s="120">
        <f t="shared" si="99"/>
        <v>308.3699999999999</v>
      </c>
      <c r="BB144" s="106">
        <f t="shared" si="96"/>
        <v>3355.6200000000026</v>
      </c>
      <c r="BC144" s="120">
        <f t="shared" si="100"/>
        <v>3355.6200000000017</v>
      </c>
    </row>
    <row r="145" spans="1:55" ht="12.75">
      <c r="A145" s="38">
        <v>36972</v>
      </c>
      <c r="B145" s="172"/>
      <c r="C145" s="173"/>
      <c r="D145" s="174"/>
      <c r="E145" s="174"/>
      <c r="F145" s="22" t="s">
        <v>68</v>
      </c>
      <c r="G145" s="58">
        <v>175</v>
      </c>
      <c r="H145" s="22" t="s">
        <v>337</v>
      </c>
      <c r="I145" s="22" t="s">
        <v>366</v>
      </c>
      <c r="J145" s="171" t="s">
        <v>146</v>
      </c>
      <c r="K145" s="120"/>
      <c r="L145" s="142">
        <f t="shared" si="87"/>
        <v>308.3699999999999</v>
      </c>
      <c r="M145" s="120">
        <f t="shared" si="88"/>
        <v>3180.6200000000026</v>
      </c>
      <c r="N145" s="129">
        <f t="shared" si="69"/>
      </c>
      <c r="O145" s="129">
        <f t="shared" si="70"/>
      </c>
      <c r="P145" s="129">
        <f t="shared" si="71"/>
      </c>
      <c r="Q145" s="129">
        <f t="shared" si="72"/>
      </c>
      <c r="R145" s="129">
        <f t="shared" si="73"/>
      </c>
      <c r="S145" s="129">
        <f t="shared" si="74"/>
      </c>
      <c r="T145" s="129">
        <f t="shared" si="89"/>
      </c>
      <c r="U145" s="129">
        <f t="shared" si="90"/>
        <v>175</v>
      </c>
      <c r="V145" s="61">
        <f t="shared" si="75"/>
      </c>
      <c r="W145" s="61">
        <f t="shared" si="76"/>
      </c>
      <c r="X145" s="61">
        <f t="shared" si="77"/>
      </c>
      <c r="Y145" s="61">
        <f t="shared" si="78"/>
      </c>
      <c r="Z145" s="61">
        <f t="shared" si="79"/>
      </c>
      <c r="AA145" s="61">
        <f t="shared" si="80"/>
      </c>
      <c r="AB145" s="61">
        <f t="shared" si="81"/>
      </c>
      <c r="AC145" s="61">
        <f t="shared" si="82"/>
      </c>
      <c r="AD145" s="61">
        <f t="shared" si="83"/>
      </c>
      <c r="AE145" s="61">
        <f t="shared" si="84"/>
      </c>
      <c r="AF145" s="61">
        <f t="shared" si="85"/>
      </c>
      <c r="AS145" s="154">
        <f t="shared" si="91"/>
        <v>36972</v>
      </c>
      <c r="AT145" s="120">
        <f t="shared" si="97"/>
      </c>
      <c r="AU145" s="106">
        <f t="shared" si="92"/>
        <v>175</v>
      </c>
      <c r="AV145" s="106" t="str">
        <f t="shared" si="93"/>
        <v>C</v>
      </c>
      <c r="AW145" t="s">
        <v>128</v>
      </c>
      <c r="AX145" s="106">
        <f t="shared" si="94"/>
      </c>
      <c r="AY145" s="120">
        <f t="shared" si="98"/>
        <v>0</v>
      </c>
      <c r="AZ145" s="106">
        <f t="shared" si="95"/>
        <v>308.3699999999999</v>
      </c>
      <c r="BA145" s="120">
        <f t="shared" si="99"/>
        <v>308.3699999999999</v>
      </c>
      <c r="BB145" s="106">
        <f t="shared" si="96"/>
        <v>3180.6200000000026</v>
      </c>
      <c r="BC145" s="120">
        <f t="shared" si="100"/>
        <v>3180.6200000000017</v>
      </c>
    </row>
    <row r="146" spans="1:55" ht="12.75">
      <c r="A146" s="38">
        <v>36973</v>
      </c>
      <c r="B146" s="172">
        <v>1643.61</v>
      </c>
      <c r="C146" s="173"/>
      <c r="D146" s="174"/>
      <c r="E146" s="174"/>
      <c r="F146" s="22" t="s">
        <v>69</v>
      </c>
      <c r="G146" s="58">
        <v>210</v>
      </c>
      <c r="H146" s="22" t="s">
        <v>337</v>
      </c>
      <c r="I146" s="22" t="s">
        <v>366</v>
      </c>
      <c r="J146" s="171" t="s">
        <v>146</v>
      </c>
      <c r="K146" s="120"/>
      <c r="L146" s="142">
        <f t="shared" si="87"/>
        <v>308.3699999999999</v>
      </c>
      <c r="M146" s="120">
        <f t="shared" si="88"/>
        <v>4614.230000000002</v>
      </c>
      <c r="N146" s="129">
        <f t="shared" si="69"/>
      </c>
      <c r="O146" s="129">
        <f t="shared" si="70"/>
      </c>
      <c r="P146" s="129">
        <f t="shared" si="71"/>
      </c>
      <c r="Q146" s="129">
        <f t="shared" si="72"/>
      </c>
      <c r="R146" s="129">
        <f t="shared" si="73"/>
      </c>
      <c r="S146" s="129">
        <f t="shared" si="74"/>
      </c>
      <c r="T146" s="129">
        <f t="shared" si="89"/>
      </c>
      <c r="U146" s="129">
        <f t="shared" si="90"/>
        <v>210</v>
      </c>
      <c r="V146" s="61">
        <f t="shared" si="75"/>
      </c>
      <c r="W146" s="61">
        <f t="shared" si="76"/>
      </c>
      <c r="X146" s="61">
        <f t="shared" si="77"/>
      </c>
      <c r="Y146" s="61">
        <f t="shared" si="78"/>
      </c>
      <c r="Z146" s="61">
        <f t="shared" si="79"/>
      </c>
      <c r="AA146" s="61">
        <f t="shared" si="80"/>
      </c>
      <c r="AB146" s="61">
        <f t="shared" si="81"/>
      </c>
      <c r="AC146" s="61">
        <f t="shared" si="82"/>
      </c>
      <c r="AD146" s="61">
        <f t="shared" si="83"/>
      </c>
      <c r="AE146" s="61">
        <f t="shared" si="84"/>
      </c>
      <c r="AF146" s="61">
        <f t="shared" si="85"/>
      </c>
      <c r="AS146" s="154">
        <f t="shared" si="91"/>
        <v>36973</v>
      </c>
      <c r="AT146" s="120">
        <f t="shared" si="97"/>
        <v>1643.61</v>
      </c>
      <c r="AU146" s="106">
        <f t="shared" si="92"/>
        <v>210</v>
      </c>
      <c r="AV146" s="106" t="str">
        <f t="shared" si="93"/>
        <v>C</v>
      </c>
      <c r="AW146" t="s">
        <v>128</v>
      </c>
      <c r="AX146" s="106">
        <f t="shared" si="94"/>
      </c>
      <c r="AY146" s="120">
        <f t="shared" si="98"/>
        <v>0</v>
      </c>
      <c r="AZ146" s="106">
        <f t="shared" si="95"/>
        <v>308.3699999999999</v>
      </c>
      <c r="BA146" s="120">
        <f t="shared" si="99"/>
        <v>308.3699999999999</v>
      </c>
      <c r="BB146" s="106">
        <f t="shared" si="96"/>
        <v>4614.230000000002</v>
      </c>
      <c r="BC146" s="120">
        <f t="shared" si="100"/>
        <v>4614.230000000001</v>
      </c>
    </row>
    <row r="147" spans="1:55" ht="12.75">
      <c r="A147" s="38">
        <v>36973</v>
      </c>
      <c r="B147" s="172"/>
      <c r="C147" s="173"/>
      <c r="D147" s="174"/>
      <c r="E147" s="174"/>
      <c r="F147" s="22" t="s">
        <v>70</v>
      </c>
      <c r="G147" s="58">
        <v>600</v>
      </c>
      <c r="H147" s="22" t="s">
        <v>71</v>
      </c>
      <c r="I147" s="22" t="s">
        <v>366</v>
      </c>
      <c r="J147" s="171" t="s">
        <v>366</v>
      </c>
      <c r="K147" s="120"/>
      <c r="L147" s="142">
        <f t="shared" si="87"/>
        <v>308.3699999999999</v>
      </c>
      <c r="M147" s="120">
        <f t="shared" si="88"/>
        <v>4014.2300000000023</v>
      </c>
      <c r="N147" s="129">
        <f t="shared" si="69"/>
      </c>
      <c r="O147" s="129">
        <f t="shared" si="70"/>
      </c>
      <c r="P147" s="129">
        <f t="shared" si="71"/>
        <v>600</v>
      </c>
      <c r="Q147" s="129">
        <f t="shared" si="72"/>
      </c>
      <c r="R147" s="129">
        <f t="shared" si="73"/>
      </c>
      <c r="S147" s="129">
        <f t="shared" si="74"/>
      </c>
      <c r="T147" s="129">
        <f t="shared" si="89"/>
      </c>
      <c r="U147" s="129">
        <f t="shared" si="90"/>
      </c>
      <c r="V147" s="61">
        <f t="shared" si="75"/>
      </c>
      <c r="W147" s="61">
        <f t="shared" si="76"/>
      </c>
      <c r="X147" s="61">
        <f t="shared" si="77"/>
      </c>
      <c r="Y147" s="61">
        <f t="shared" si="78"/>
      </c>
      <c r="Z147" s="61">
        <f t="shared" si="79"/>
      </c>
      <c r="AA147" s="61">
        <f t="shared" si="80"/>
      </c>
      <c r="AB147" s="61">
        <f t="shared" si="81"/>
      </c>
      <c r="AC147" s="61">
        <f t="shared" si="82"/>
      </c>
      <c r="AD147" s="61">
        <f t="shared" si="83"/>
      </c>
      <c r="AE147" s="61">
        <f t="shared" si="84"/>
      </c>
      <c r="AF147" s="61">
        <f t="shared" si="85"/>
      </c>
      <c r="AS147" s="154">
        <f t="shared" si="91"/>
        <v>36973</v>
      </c>
      <c r="AT147" s="120">
        <f t="shared" si="97"/>
      </c>
      <c r="AU147" s="106">
        <f t="shared" si="92"/>
        <v>600</v>
      </c>
      <c r="AV147" s="106" t="str">
        <f t="shared" si="93"/>
        <v>C</v>
      </c>
      <c r="AW147" t="s">
        <v>128</v>
      </c>
      <c r="AX147" s="106">
        <f t="shared" si="94"/>
      </c>
      <c r="AY147" s="120">
        <f t="shared" si="98"/>
        <v>0</v>
      </c>
      <c r="AZ147" s="106">
        <f t="shared" si="95"/>
        <v>308.3699999999999</v>
      </c>
      <c r="BA147" s="120">
        <f t="shared" si="99"/>
        <v>308.3699999999999</v>
      </c>
      <c r="BB147" s="106">
        <f t="shared" si="96"/>
        <v>4014.2300000000023</v>
      </c>
      <c r="BC147" s="120">
        <f t="shared" si="100"/>
        <v>4014.2300000000014</v>
      </c>
    </row>
    <row r="148" spans="1:55" ht="12.75">
      <c r="A148" s="38">
        <v>36979</v>
      </c>
      <c r="B148" s="172"/>
      <c r="C148" s="173"/>
      <c r="D148" s="174"/>
      <c r="E148" s="174"/>
      <c r="F148" s="22" t="s">
        <v>72</v>
      </c>
      <c r="G148" s="58">
        <v>28</v>
      </c>
      <c r="H148" s="22" t="s">
        <v>41</v>
      </c>
      <c r="I148" s="22" t="s">
        <v>366</v>
      </c>
      <c r="J148" s="171" t="s">
        <v>376</v>
      </c>
      <c r="K148" s="120"/>
      <c r="L148" s="142">
        <f t="shared" si="87"/>
        <v>308.3699999999999</v>
      </c>
      <c r="M148" s="120">
        <f t="shared" si="88"/>
        <v>3986.2300000000023</v>
      </c>
      <c r="N148" s="129">
        <f t="shared" si="69"/>
      </c>
      <c r="O148" s="129">
        <f t="shared" si="70"/>
      </c>
      <c r="P148" s="129">
        <f t="shared" si="71"/>
      </c>
      <c r="Q148" s="129">
        <f t="shared" si="72"/>
      </c>
      <c r="R148" s="129">
        <f t="shared" si="73"/>
      </c>
      <c r="S148" s="129">
        <f t="shared" si="74"/>
      </c>
      <c r="T148" s="129">
        <f t="shared" si="89"/>
      </c>
      <c r="U148" s="129">
        <f t="shared" si="90"/>
      </c>
      <c r="V148" s="61">
        <f t="shared" si="75"/>
      </c>
      <c r="W148" s="61">
        <f t="shared" si="76"/>
      </c>
      <c r="X148" s="61">
        <f t="shared" si="77"/>
      </c>
      <c r="Y148" s="61">
        <f t="shared" si="78"/>
      </c>
      <c r="Z148" s="61">
        <f t="shared" si="79"/>
        <v>28</v>
      </c>
      <c r="AA148" s="61">
        <f t="shared" si="80"/>
      </c>
      <c r="AB148" s="61">
        <f t="shared" si="81"/>
      </c>
      <c r="AC148" s="61">
        <f t="shared" si="82"/>
      </c>
      <c r="AD148" s="61">
        <f t="shared" si="83"/>
      </c>
      <c r="AE148" s="61">
        <f t="shared" si="84"/>
      </c>
      <c r="AF148" s="61">
        <f t="shared" si="85"/>
      </c>
      <c r="AS148" s="154">
        <f t="shared" si="91"/>
        <v>36979</v>
      </c>
      <c r="AT148" s="120">
        <f t="shared" si="97"/>
      </c>
      <c r="AU148" s="106">
        <f t="shared" si="92"/>
        <v>28</v>
      </c>
      <c r="AV148" s="106" t="str">
        <f t="shared" si="93"/>
        <v>C</v>
      </c>
      <c r="AW148" t="s">
        <v>128</v>
      </c>
      <c r="AX148" s="106">
        <f t="shared" si="94"/>
      </c>
      <c r="AY148" s="120">
        <f t="shared" si="98"/>
        <v>0</v>
      </c>
      <c r="AZ148" s="106">
        <f t="shared" si="95"/>
        <v>308.3699999999999</v>
      </c>
      <c r="BA148" s="120">
        <f t="shared" si="99"/>
        <v>308.3699999999999</v>
      </c>
      <c r="BB148" s="106">
        <f t="shared" si="96"/>
        <v>3986.2300000000023</v>
      </c>
      <c r="BC148" s="120">
        <f t="shared" si="100"/>
        <v>3986.2300000000014</v>
      </c>
    </row>
    <row r="149" spans="1:55" ht="12.75">
      <c r="A149" s="38">
        <v>36979</v>
      </c>
      <c r="B149" s="172"/>
      <c r="C149" s="173"/>
      <c r="D149" s="174"/>
      <c r="E149" s="174"/>
      <c r="F149" s="22" t="s">
        <v>24</v>
      </c>
      <c r="G149" s="58">
        <v>20</v>
      </c>
      <c r="H149" s="22" t="s">
        <v>381</v>
      </c>
      <c r="I149" s="22" t="s">
        <v>366</v>
      </c>
      <c r="J149" s="171" t="s">
        <v>375</v>
      </c>
      <c r="K149" s="120"/>
      <c r="L149" s="142">
        <f t="shared" si="87"/>
        <v>308.3699999999999</v>
      </c>
      <c r="M149" s="120">
        <f t="shared" si="88"/>
        <v>3966.2300000000023</v>
      </c>
      <c r="N149" s="129">
        <f t="shared" si="69"/>
      </c>
      <c r="O149" s="129">
        <f t="shared" si="70"/>
      </c>
      <c r="P149" s="129">
        <f t="shared" si="71"/>
      </c>
      <c r="Q149" s="129">
        <f t="shared" si="72"/>
      </c>
      <c r="R149" s="129">
        <f t="shared" si="73"/>
      </c>
      <c r="S149" s="129">
        <f t="shared" si="74"/>
      </c>
      <c r="T149" s="129">
        <f t="shared" si="89"/>
      </c>
      <c r="U149" s="129">
        <f t="shared" si="90"/>
      </c>
      <c r="V149" s="61">
        <f t="shared" si="75"/>
      </c>
      <c r="W149" s="61">
        <f t="shared" si="76"/>
      </c>
      <c r="X149" s="61">
        <f t="shared" si="77"/>
      </c>
      <c r="Y149" s="61">
        <f t="shared" si="78"/>
        <v>20</v>
      </c>
      <c r="Z149" s="61">
        <f t="shared" si="79"/>
      </c>
      <c r="AA149" s="61">
        <f t="shared" si="80"/>
      </c>
      <c r="AB149" s="61">
        <f t="shared" si="81"/>
      </c>
      <c r="AC149" s="61">
        <f t="shared" si="82"/>
      </c>
      <c r="AD149" s="61">
        <f t="shared" si="83"/>
      </c>
      <c r="AE149" s="61">
        <f t="shared" si="84"/>
      </c>
      <c r="AF149" s="61">
        <f t="shared" si="85"/>
      </c>
      <c r="AS149" s="154">
        <f t="shared" si="91"/>
        <v>36979</v>
      </c>
      <c r="AT149" s="120">
        <f t="shared" si="97"/>
      </c>
      <c r="AU149" s="106">
        <f t="shared" si="92"/>
        <v>20</v>
      </c>
      <c r="AV149" s="106" t="str">
        <f t="shared" si="93"/>
        <v>C</v>
      </c>
      <c r="AW149" t="s">
        <v>128</v>
      </c>
      <c r="AX149" s="106">
        <f t="shared" si="94"/>
      </c>
      <c r="AY149" s="120">
        <f t="shared" si="98"/>
        <v>0</v>
      </c>
      <c r="AZ149" s="106">
        <f t="shared" si="95"/>
        <v>308.3699999999999</v>
      </c>
      <c r="BA149" s="120">
        <f t="shared" si="99"/>
        <v>308.3699999999999</v>
      </c>
      <c r="BB149" s="106">
        <f t="shared" si="96"/>
        <v>3966.2300000000023</v>
      </c>
      <c r="BC149" s="120">
        <f t="shared" si="100"/>
        <v>3966.2300000000014</v>
      </c>
    </row>
    <row r="150" spans="1:55" ht="12.75">
      <c r="A150" s="38">
        <v>36980</v>
      </c>
      <c r="B150" s="172"/>
      <c r="C150" s="173"/>
      <c r="D150" s="174"/>
      <c r="E150" s="174"/>
      <c r="F150" s="22" t="s">
        <v>73</v>
      </c>
      <c r="G150" s="58">
        <v>160</v>
      </c>
      <c r="H150" s="22" t="s">
        <v>74</v>
      </c>
      <c r="I150" s="22" t="s">
        <v>366</v>
      </c>
      <c r="J150" s="171" t="s">
        <v>374</v>
      </c>
      <c r="K150" s="120"/>
      <c r="L150" s="142">
        <f t="shared" si="87"/>
        <v>308.3699999999999</v>
      </c>
      <c r="M150" s="120">
        <f t="shared" si="88"/>
        <v>3806.2300000000023</v>
      </c>
      <c r="N150" s="129">
        <f t="shared" si="69"/>
      </c>
      <c r="O150" s="129">
        <f t="shared" si="70"/>
      </c>
      <c r="P150" s="129">
        <f t="shared" si="71"/>
      </c>
      <c r="Q150" s="129">
        <f t="shared" si="72"/>
      </c>
      <c r="R150" s="129">
        <f t="shared" si="73"/>
      </c>
      <c r="S150" s="129">
        <f t="shared" si="74"/>
      </c>
      <c r="T150" s="129">
        <f t="shared" si="89"/>
      </c>
      <c r="U150" s="129">
        <f t="shared" si="90"/>
      </c>
      <c r="V150" s="61">
        <f t="shared" si="75"/>
      </c>
      <c r="W150" s="61">
        <f t="shared" si="76"/>
      </c>
      <c r="X150" s="61">
        <f t="shared" si="77"/>
        <v>160</v>
      </c>
      <c r="Y150" s="61">
        <f t="shared" si="78"/>
      </c>
      <c r="Z150" s="61">
        <f t="shared" si="79"/>
      </c>
      <c r="AA150" s="61">
        <f t="shared" si="80"/>
      </c>
      <c r="AB150" s="61">
        <f t="shared" si="81"/>
      </c>
      <c r="AC150" s="61">
        <f t="shared" si="82"/>
      </c>
      <c r="AD150" s="61">
        <f t="shared" si="83"/>
      </c>
      <c r="AE150" s="61">
        <f t="shared" si="84"/>
      </c>
      <c r="AF150" s="61">
        <f t="shared" si="85"/>
      </c>
      <c r="AS150" s="154">
        <f t="shared" si="91"/>
        <v>36980</v>
      </c>
      <c r="AT150" s="120">
        <f t="shared" si="97"/>
      </c>
      <c r="AU150" s="106">
        <f t="shared" si="92"/>
        <v>160</v>
      </c>
      <c r="AV150" s="106" t="str">
        <f t="shared" si="93"/>
        <v>C</v>
      </c>
      <c r="AW150" t="s">
        <v>128</v>
      </c>
      <c r="AX150" s="106">
        <f t="shared" si="94"/>
      </c>
      <c r="AY150" s="120">
        <f t="shared" si="98"/>
        <v>0</v>
      </c>
      <c r="AZ150" s="106">
        <f t="shared" si="95"/>
        <v>308.3699999999999</v>
      </c>
      <c r="BA150" s="120">
        <f t="shared" si="99"/>
        <v>308.3699999999999</v>
      </c>
      <c r="BB150" s="106">
        <f t="shared" si="96"/>
        <v>3806.2300000000023</v>
      </c>
      <c r="BC150" s="120">
        <f t="shared" si="100"/>
        <v>3806.2300000000014</v>
      </c>
    </row>
    <row r="151" spans="1:55" ht="12.75">
      <c r="A151" s="38" t="s">
        <v>348</v>
      </c>
      <c r="B151" s="58"/>
      <c r="C151" s="58"/>
      <c r="D151" s="58"/>
      <c r="E151" s="58"/>
      <c r="F151" s="58" t="s">
        <v>18</v>
      </c>
      <c r="G151" s="58">
        <v>133.33</v>
      </c>
      <c r="H151" s="58" t="s">
        <v>420</v>
      </c>
      <c r="I151" s="119" t="s">
        <v>366</v>
      </c>
      <c r="J151" s="123" t="s">
        <v>362</v>
      </c>
      <c r="K151" s="120"/>
      <c r="L151" s="142">
        <f t="shared" si="87"/>
        <v>308.3699999999999</v>
      </c>
      <c r="M151" s="120">
        <f t="shared" si="88"/>
        <v>3672.9000000000024</v>
      </c>
      <c r="N151" s="129">
        <f t="shared" si="69"/>
        <v>133.33</v>
      </c>
      <c r="O151" s="129">
        <f t="shared" si="70"/>
      </c>
      <c r="P151" s="129">
        <f t="shared" si="71"/>
      </c>
      <c r="Q151" s="129">
        <f t="shared" si="72"/>
      </c>
      <c r="R151" s="129">
        <f t="shared" si="73"/>
      </c>
      <c r="S151" s="129">
        <f t="shared" si="74"/>
      </c>
      <c r="T151" s="129">
        <f t="shared" si="89"/>
      </c>
      <c r="U151" s="129">
        <f t="shared" si="90"/>
      </c>
      <c r="V151" s="61">
        <f t="shared" si="75"/>
      </c>
      <c r="W151" s="61">
        <f t="shared" si="76"/>
      </c>
      <c r="X151" s="61">
        <f t="shared" si="77"/>
      </c>
      <c r="Y151" s="61">
        <f t="shared" si="78"/>
      </c>
      <c r="Z151" s="61">
        <f t="shared" si="79"/>
      </c>
      <c r="AA151" s="61">
        <f t="shared" si="80"/>
      </c>
      <c r="AB151" s="61">
        <f t="shared" si="81"/>
      </c>
      <c r="AC151" s="61">
        <f t="shared" si="82"/>
      </c>
      <c r="AD151" s="61">
        <f t="shared" si="83"/>
      </c>
      <c r="AE151" s="61">
        <f t="shared" si="84"/>
      </c>
      <c r="AF151" s="61">
        <f t="shared" si="85"/>
      </c>
      <c r="AS151" s="154" t="str">
        <f t="shared" si="91"/>
        <v>Monthly</v>
      </c>
      <c r="AT151" s="120">
        <f t="shared" si="97"/>
      </c>
      <c r="AU151" s="106">
        <f t="shared" si="92"/>
        <v>133.33</v>
      </c>
      <c r="AV151" s="106" t="str">
        <f t="shared" si="93"/>
        <v>C</v>
      </c>
      <c r="AW151" t="s">
        <v>128</v>
      </c>
      <c r="AX151" s="106">
        <f t="shared" si="94"/>
      </c>
      <c r="AY151" s="120">
        <f t="shared" si="98"/>
        <v>0</v>
      </c>
      <c r="AZ151" s="106">
        <f t="shared" si="95"/>
        <v>308.3699999999999</v>
      </c>
      <c r="BA151" s="120">
        <f t="shared" si="99"/>
        <v>308.3699999999999</v>
      </c>
      <c r="BB151" s="106">
        <f t="shared" si="96"/>
        <v>3672.9000000000024</v>
      </c>
      <c r="BC151" s="120">
        <f t="shared" si="100"/>
        <v>3672.9000000000015</v>
      </c>
    </row>
    <row r="152" spans="1:55" ht="12.75">
      <c r="A152" s="38" t="s">
        <v>348</v>
      </c>
      <c r="B152" s="58"/>
      <c r="C152" s="58"/>
      <c r="D152" s="58"/>
      <c r="E152" s="58"/>
      <c r="F152" s="58" t="s">
        <v>18</v>
      </c>
      <c r="G152" s="58">
        <v>8</v>
      </c>
      <c r="H152" s="58" t="s">
        <v>421</v>
      </c>
      <c r="I152" s="119" t="s">
        <v>366</v>
      </c>
      <c r="J152" s="119" t="s">
        <v>362</v>
      </c>
      <c r="K152" s="120"/>
      <c r="L152" s="142">
        <f t="shared" si="87"/>
        <v>308.3699999999999</v>
      </c>
      <c r="M152" s="120">
        <f t="shared" si="88"/>
        <v>3664.9000000000024</v>
      </c>
      <c r="N152" s="129">
        <f t="shared" si="69"/>
        <v>8</v>
      </c>
      <c r="O152" s="129">
        <f t="shared" si="70"/>
      </c>
      <c r="P152" s="129">
        <f t="shared" si="71"/>
      </c>
      <c r="Q152" s="129">
        <f t="shared" si="72"/>
      </c>
      <c r="R152" s="129">
        <f t="shared" si="73"/>
      </c>
      <c r="S152" s="129">
        <f t="shared" si="74"/>
      </c>
      <c r="T152" s="129">
        <f t="shared" si="89"/>
      </c>
      <c r="U152" s="129">
        <f t="shared" si="90"/>
      </c>
      <c r="V152" s="61">
        <f t="shared" si="75"/>
      </c>
      <c r="W152" s="61">
        <f t="shared" si="76"/>
      </c>
      <c r="X152" s="61">
        <f t="shared" si="77"/>
      </c>
      <c r="Y152" s="61">
        <f t="shared" si="78"/>
      </c>
      <c r="Z152" s="61">
        <f t="shared" si="79"/>
      </c>
      <c r="AA152" s="61">
        <f t="shared" si="80"/>
      </c>
      <c r="AB152" s="61">
        <f t="shared" si="81"/>
      </c>
      <c r="AC152" s="61">
        <f t="shared" si="82"/>
      </c>
      <c r="AD152" s="61">
        <f t="shared" si="83"/>
      </c>
      <c r="AE152" s="61">
        <f t="shared" si="84"/>
      </c>
      <c r="AF152" s="61">
        <f t="shared" si="85"/>
      </c>
      <c r="AS152" s="154" t="str">
        <f t="shared" si="91"/>
        <v>Monthly</v>
      </c>
      <c r="AT152" s="120">
        <f t="shared" si="97"/>
      </c>
      <c r="AU152" s="106">
        <f t="shared" si="92"/>
        <v>8</v>
      </c>
      <c r="AV152" s="106" t="str">
        <f t="shared" si="93"/>
        <v>C</v>
      </c>
      <c r="AW152" t="s">
        <v>128</v>
      </c>
      <c r="AX152" s="106">
        <f t="shared" si="94"/>
      </c>
      <c r="AY152" s="120">
        <f t="shared" si="98"/>
        <v>0</v>
      </c>
      <c r="AZ152" s="106">
        <f t="shared" si="95"/>
        <v>308.3699999999999</v>
      </c>
      <c r="BA152" s="120">
        <f t="shared" si="99"/>
        <v>308.3699999999999</v>
      </c>
      <c r="BB152" s="106">
        <f t="shared" si="96"/>
        <v>3664.9000000000024</v>
      </c>
      <c r="BC152" s="120">
        <f t="shared" si="100"/>
        <v>3664.9000000000015</v>
      </c>
    </row>
    <row r="153" spans="1:55" ht="12.75">
      <c r="A153" s="38" t="s">
        <v>348</v>
      </c>
      <c r="B153" s="58"/>
      <c r="C153" s="58"/>
      <c r="D153" s="58"/>
      <c r="E153" s="58"/>
      <c r="F153" s="58" t="s">
        <v>18</v>
      </c>
      <c r="G153" s="58">
        <v>50</v>
      </c>
      <c r="H153" s="58" t="s">
        <v>11</v>
      </c>
      <c r="I153" s="119" t="s">
        <v>366</v>
      </c>
      <c r="J153" s="119" t="s">
        <v>362</v>
      </c>
      <c r="K153" s="120"/>
      <c r="L153" s="142">
        <f t="shared" si="87"/>
        <v>308.3699999999999</v>
      </c>
      <c r="M153" s="120">
        <f t="shared" si="88"/>
        <v>3614.9000000000024</v>
      </c>
      <c r="N153" s="129">
        <f t="shared" si="69"/>
        <v>50</v>
      </c>
      <c r="O153" s="129">
        <f t="shared" si="70"/>
      </c>
      <c r="P153" s="129">
        <f t="shared" si="71"/>
      </c>
      <c r="Q153" s="129">
        <f t="shared" si="72"/>
      </c>
      <c r="R153" s="129">
        <f t="shared" si="73"/>
      </c>
      <c r="S153" s="129">
        <f t="shared" si="74"/>
      </c>
      <c r="T153" s="129">
        <f t="shared" si="89"/>
      </c>
      <c r="U153" s="129">
        <f t="shared" si="90"/>
      </c>
      <c r="V153" s="61">
        <f t="shared" si="75"/>
      </c>
      <c r="W153" s="61">
        <f t="shared" si="76"/>
      </c>
      <c r="X153" s="61">
        <f t="shared" si="77"/>
      </c>
      <c r="Y153" s="61">
        <f t="shared" si="78"/>
      </c>
      <c r="Z153" s="61">
        <f t="shared" si="79"/>
      </c>
      <c r="AA153" s="61">
        <f t="shared" si="80"/>
      </c>
      <c r="AB153" s="61">
        <f t="shared" si="81"/>
      </c>
      <c r="AC153" s="61">
        <f t="shared" si="82"/>
      </c>
      <c r="AD153" s="61">
        <f t="shared" si="83"/>
      </c>
      <c r="AE153" s="61">
        <f t="shared" si="84"/>
      </c>
      <c r="AF153" s="61">
        <f t="shared" si="85"/>
      </c>
      <c r="AS153" s="154" t="str">
        <f t="shared" si="91"/>
        <v>Monthly</v>
      </c>
      <c r="AT153" s="120">
        <f t="shared" si="97"/>
      </c>
      <c r="AU153" s="106">
        <f t="shared" si="92"/>
        <v>50</v>
      </c>
      <c r="AV153" s="106" t="str">
        <f t="shared" si="93"/>
        <v>C</v>
      </c>
      <c r="AW153" t="s">
        <v>128</v>
      </c>
      <c r="AX153" s="106">
        <f t="shared" si="94"/>
      </c>
      <c r="AY153" s="120">
        <f t="shared" si="98"/>
        <v>0</v>
      </c>
      <c r="AZ153" s="106">
        <f t="shared" si="95"/>
        <v>308.3699999999999</v>
      </c>
      <c r="BA153" s="120">
        <f t="shared" si="99"/>
        <v>308.3699999999999</v>
      </c>
      <c r="BB153" s="106">
        <f t="shared" si="96"/>
        <v>3614.9000000000024</v>
      </c>
      <c r="BC153" s="120">
        <f t="shared" si="100"/>
        <v>3614.9000000000015</v>
      </c>
    </row>
    <row r="154" spans="1:55" ht="12.75">
      <c r="A154" s="38" t="s">
        <v>348</v>
      </c>
      <c r="B154" s="58"/>
      <c r="C154" s="58"/>
      <c r="D154" s="58"/>
      <c r="E154" s="58"/>
      <c r="F154" s="58" t="s">
        <v>19</v>
      </c>
      <c r="G154" s="58">
        <v>1500</v>
      </c>
      <c r="H154" s="58" t="s">
        <v>12</v>
      </c>
      <c r="I154" s="119" t="s">
        <v>366</v>
      </c>
      <c r="J154" s="119" t="s">
        <v>362</v>
      </c>
      <c r="K154" s="120"/>
      <c r="L154" s="142">
        <f t="shared" si="87"/>
        <v>308.3699999999999</v>
      </c>
      <c r="M154" s="120">
        <f t="shared" si="88"/>
        <v>2114.9000000000024</v>
      </c>
      <c r="N154" s="129">
        <f t="shared" si="69"/>
        <v>1500</v>
      </c>
      <c r="O154" s="129">
        <f t="shared" si="70"/>
      </c>
      <c r="P154" s="129">
        <f t="shared" si="71"/>
      </c>
      <c r="Q154" s="129">
        <f t="shared" si="72"/>
      </c>
      <c r="R154" s="129">
        <f t="shared" si="73"/>
      </c>
      <c r="S154" s="129">
        <f t="shared" si="74"/>
      </c>
      <c r="T154" s="129">
        <f t="shared" si="89"/>
      </c>
      <c r="U154" s="129">
        <f t="shared" si="90"/>
      </c>
      <c r="V154" s="61">
        <f t="shared" si="75"/>
      </c>
      <c r="W154" s="61">
        <f t="shared" si="76"/>
      </c>
      <c r="X154" s="61">
        <f t="shared" si="77"/>
      </c>
      <c r="Y154" s="61">
        <f t="shared" si="78"/>
      </c>
      <c r="Z154" s="61">
        <f t="shared" si="79"/>
      </c>
      <c r="AA154" s="61">
        <f t="shared" si="80"/>
      </c>
      <c r="AB154" s="61">
        <f t="shared" si="81"/>
      </c>
      <c r="AC154" s="61">
        <f t="shared" si="82"/>
      </c>
      <c r="AD154" s="61">
        <f t="shared" si="83"/>
      </c>
      <c r="AE154" s="61">
        <f t="shared" si="84"/>
      </c>
      <c r="AF154" s="61">
        <f t="shared" si="85"/>
      </c>
      <c r="AS154" s="154" t="str">
        <f t="shared" si="91"/>
        <v>Monthly</v>
      </c>
      <c r="AT154" s="120">
        <f t="shared" si="97"/>
      </c>
      <c r="AU154" s="106">
        <f t="shared" si="92"/>
        <v>1500</v>
      </c>
      <c r="AV154" s="106" t="str">
        <f t="shared" si="93"/>
        <v>C</v>
      </c>
      <c r="AW154" t="s">
        <v>128</v>
      </c>
      <c r="AX154" s="106">
        <f t="shared" si="94"/>
      </c>
      <c r="AY154" s="120">
        <f t="shared" si="98"/>
        <v>0</v>
      </c>
      <c r="AZ154" s="106">
        <f t="shared" si="95"/>
        <v>308.3699999999999</v>
      </c>
      <c r="BA154" s="120">
        <f t="shared" si="99"/>
        <v>308.3699999999999</v>
      </c>
      <c r="BB154" s="106">
        <f t="shared" si="96"/>
        <v>2114.9000000000024</v>
      </c>
      <c r="BC154" s="120">
        <f t="shared" si="100"/>
        <v>2114.9000000000015</v>
      </c>
    </row>
    <row r="155" spans="1:55" ht="12.75">
      <c r="A155" s="38">
        <v>36982</v>
      </c>
      <c r="B155" s="172">
        <v>1213.21</v>
      </c>
      <c r="C155" s="173"/>
      <c r="D155" s="174"/>
      <c r="E155" s="174"/>
      <c r="F155" s="22" t="s">
        <v>18</v>
      </c>
      <c r="G155" s="58">
        <v>2.71</v>
      </c>
      <c r="H155" s="22" t="s">
        <v>379</v>
      </c>
      <c r="I155" s="22" t="s">
        <v>366</v>
      </c>
      <c r="J155" s="171" t="s">
        <v>373</v>
      </c>
      <c r="K155" s="120"/>
      <c r="L155" s="142">
        <f t="shared" si="87"/>
        <v>308.3699999999999</v>
      </c>
      <c r="M155" s="120">
        <f t="shared" si="88"/>
        <v>3325.4000000000024</v>
      </c>
      <c r="N155" s="129">
        <f t="shared" si="69"/>
      </c>
      <c r="O155" s="129">
        <f t="shared" si="70"/>
      </c>
      <c r="P155" s="129">
        <f t="shared" si="71"/>
      </c>
      <c r="Q155" s="129">
        <f t="shared" si="72"/>
      </c>
      <c r="R155" s="129">
        <f t="shared" si="73"/>
      </c>
      <c r="S155" s="129">
        <f t="shared" si="74"/>
      </c>
      <c r="T155" s="129">
        <f t="shared" si="89"/>
      </c>
      <c r="U155" s="129">
        <f t="shared" si="90"/>
      </c>
      <c r="V155" s="61">
        <f t="shared" si="75"/>
      </c>
      <c r="W155" s="61">
        <f t="shared" si="76"/>
        <v>2.71</v>
      </c>
      <c r="X155" s="61">
        <f t="shared" si="77"/>
      </c>
      <c r="Y155" s="61">
        <f t="shared" si="78"/>
      </c>
      <c r="Z155" s="61">
        <f t="shared" si="79"/>
      </c>
      <c r="AA155" s="61">
        <f t="shared" si="80"/>
      </c>
      <c r="AB155" s="61">
        <f t="shared" si="81"/>
      </c>
      <c r="AC155" s="61">
        <f t="shared" si="82"/>
      </c>
      <c r="AD155" s="61">
        <f t="shared" si="83"/>
      </c>
      <c r="AE155" s="61">
        <f t="shared" si="84"/>
      </c>
      <c r="AF155" s="61">
        <f t="shared" si="85"/>
      </c>
      <c r="AS155" s="154">
        <f t="shared" si="91"/>
        <v>36982</v>
      </c>
      <c r="AT155" s="120">
        <f t="shared" si="97"/>
        <v>1213.21</v>
      </c>
      <c r="AU155" s="106">
        <f t="shared" si="92"/>
        <v>2.71</v>
      </c>
      <c r="AV155" s="106" t="str">
        <f t="shared" si="93"/>
        <v>C</v>
      </c>
      <c r="AW155" t="s">
        <v>128</v>
      </c>
      <c r="AX155" s="106">
        <f t="shared" si="94"/>
      </c>
      <c r="AY155" s="120">
        <f t="shared" si="98"/>
        <v>0</v>
      </c>
      <c r="AZ155" s="106">
        <f t="shared" si="95"/>
        <v>308.3699999999999</v>
      </c>
      <c r="BA155" s="120">
        <f t="shared" si="99"/>
        <v>308.3699999999999</v>
      </c>
      <c r="BB155" s="106">
        <f t="shared" si="96"/>
        <v>3325.4000000000024</v>
      </c>
      <c r="BC155" s="120">
        <f t="shared" si="100"/>
        <v>3325.4000000000015</v>
      </c>
    </row>
    <row r="156" spans="1:55" ht="12.75">
      <c r="A156" s="38">
        <v>36982</v>
      </c>
      <c r="B156" s="172"/>
      <c r="C156" s="173"/>
      <c r="D156" s="174"/>
      <c r="E156" s="174"/>
      <c r="F156" s="22" t="s">
        <v>75</v>
      </c>
      <c r="G156" s="58">
        <v>56.13</v>
      </c>
      <c r="H156" s="22" t="s">
        <v>405</v>
      </c>
      <c r="I156" s="22" t="s">
        <v>366</v>
      </c>
      <c r="J156" s="171" t="s">
        <v>384</v>
      </c>
      <c r="K156" s="120"/>
      <c r="L156" s="142">
        <f t="shared" si="87"/>
        <v>308.3699999999999</v>
      </c>
      <c r="M156" s="120">
        <f t="shared" si="88"/>
        <v>3269.2700000000023</v>
      </c>
      <c r="N156" s="129">
        <f t="shared" si="69"/>
      </c>
      <c r="O156" s="129">
        <f t="shared" si="70"/>
      </c>
      <c r="P156" s="129">
        <f t="shared" si="71"/>
      </c>
      <c r="Q156" s="129">
        <f t="shared" si="72"/>
      </c>
      <c r="R156" s="129">
        <f t="shared" si="73"/>
      </c>
      <c r="S156" s="129">
        <f t="shared" si="74"/>
      </c>
      <c r="T156" s="129">
        <f t="shared" si="89"/>
      </c>
      <c r="U156" s="129">
        <f t="shared" si="90"/>
      </c>
      <c r="V156" s="61">
        <f t="shared" si="75"/>
      </c>
      <c r="W156" s="61">
        <f t="shared" si="76"/>
      </c>
      <c r="X156" s="61">
        <f t="shared" si="77"/>
      </c>
      <c r="Y156" s="61">
        <f t="shared" si="78"/>
      </c>
      <c r="Z156" s="61">
        <f t="shared" si="79"/>
      </c>
      <c r="AA156" s="61">
        <f t="shared" si="80"/>
      </c>
      <c r="AB156" s="61">
        <f t="shared" si="81"/>
      </c>
      <c r="AC156" s="61">
        <f t="shared" si="82"/>
        <v>56.13</v>
      </c>
      <c r="AD156" s="61">
        <f t="shared" si="83"/>
      </c>
      <c r="AE156" s="61">
        <f t="shared" si="84"/>
      </c>
      <c r="AF156" s="61">
        <f t="shared" si="85"/>
      </c>
      <c r="AS156" s="154">
        <f t="shared" si="91"/>
        <v>36982</v>
      </c>
      <c r="AT156" s="120">
        <f t="shared" si="97"/>
      </c>
      <c r="AU156" s="106">
        <f t="shared" si="92"/>
        <v>56.13</v>
      </c>
      <c r="AV156" s="106" t="str">
        <f t="shared" si="93"/>
        <v>C</v>
      </c>
      <c r="AW156" t="s">
        <v>128</v>
      </c>
      <c r="AX156" s="106">
        <f t="shared" si="94"/>
      </c>
      <c r="AY156" s="120">
        <f t="shared" si="98"/>
        <v>0</v>
      </c>
      <c r="AZ156" s="106">
        <f t="shared" si="95"/>
        <v>308.3699999999999</v>
      </c>
      <c r="BA156" s="120">
        <f t="shared" si="99"/>
        <v>308.3699999999999</v>
      </c>
      <c r="BB156" s="106">
        <f t="shared" si="96"/>
        <v>3269.2700000000023</v>
      </c>
      <c r="BC156" s="120">
        <f t="shared" si="100"/>
        <v>3269.2700000000013</v>
      </c>
    </row>
    <row r="157" spans="1:55" ht="12.75">
      <c r="A157" s="38">
        <v>36983</v>
      </c>
      <c r="B157" s="172"/>
      <c r="C157" s="173"/>
      <c r="D157" s="174"/>
      <c r="E157" s="174"/>
      <c r="F157" s="22" t="s">
        <v>76</v>
      </c>
      <c r="G157" s="58">
        <v>300</v>
      </c>
      <c r="H157" s="22" t="s">
        <v>337</v>
      </c>
      <c r="I157" s="22" t="s">
        <v>366</v>
      </c>
      <c r="J157" s="171" t="s">
        <v>146</v>
      </c>
      <c r="K157" s="120"/>
      <c r="L157" s="142">
        <f t="shared" si="87"/>
        <v>308.3699999999999</v>
      </c>
      <c r="M157" s="120">
        <f t="shared" si="88"/>
        <v>2969.2700000000023</v>
      </c>
      <c r="N157" s="129">
        <f t="shared" si="69"/>
      </c>
      <c r="O157" s="129">
        <f t="shared" si="70"/>
      </c>
      <c r="P157" s="129">
        <f t="shared" si="71"/>
      </c>
      <c r="Q157" s="129">
        <f t="shared" si="72"/>
      </c>
      <c r="R157" s="129">
        <f t="shared" si="73"/>
      </c>
      <c r="S157" s="129">
        <f t="shared" si="74"/>
      </c>
      <c r="T157" s="129">
        <f t="shared" si="89"/>
      </c>
      <c r="U157" s="129">
        <f t="shared" si="90"/>
        <v>300</v>
      </c>
      <c r="V157" s="61">
        <f t="shared" si="75"/>
      </c>
      <c r="W157" s="61">
        <f t="shared" si="76"/>
      </c>
      <c r="X157" s="61">
        <f t="shared" si="77"/>
      </c>
      <c r="Y157" s="61">
        <f t="shared" si="78"/>
      </c>
      <c r="Z157" s="61">
        <f t="shared" si="79"/>
      </c>
      <c r="AA157" s="61">
        <f t="shared" si="80"/>
      </c>
      <c r="AB157" s="61">
        <f t="shared" si="81"/>
      </c>
      <c r="AC157" s="61">
        <f t="shared" si="82"/>
      </c>
      <c r="AD157" s="61">
        <f t="shared" si="83"/>
      </c>
      <c r="AE157" s="61">
        <f t="shared" si="84"/>
      </c>
      <c r="AF157" s="61">
        <f t="shared" si="85"/>
      </c>
      <c r="AS157" s="154">
        <f t="shared" si="91"/>
        <v>36983</v>
      </c>
      <c r="AT157" s="120">
        <f t="shared" si="97"/>
      </c>
      <c r="AU157" s="106">
        <f t="shared" si="92"/>
        <v>300</v>
      </c>
      <c r="AV157" s="106" t="str">
        <f t="shared" si="93"/>
        <v>C</v>
      </c>
      <c r="AW157" t="s">
        <v>128</v>
      </c>
      <c r="AX157" s="106">
        <f t="shared" si="94"/>
      </c>
      <c r="AY157" s="120">
        <f t="shared" si="98"/>
        <v>0</v>
      </c>
      <c r="AZ157" s="106">
        <f t="shared" si="95"/>
        <v>308.3699999999999</v>
      </c>
      <c r="BA157" s="120">
        <f t="shared" si="99"/>
        <v>308.3699999999999</v>
      </c>
      <c r="BB157" s="106">
        <f t="shared" si="96"/>
        <v>2969.2700000000023</v>
      </c>
      <c r="BC157" s="120">
        <f t="shared" si="100"/>
        <v>2969.2700000000013</v>
      </c>
    </row>
    <row r="158" spans="1:55" ht="12.75">
      <c r="A158" s="38">
        <v>36983</v>
      </c>
      <c r="B158" s="172"/>
      <c r="C158" s="173"/>
      <c r="D158" s="174"/>
      <c r="E158" s="174"/>
      <c r="F158" s="22" t="s">
        <v>77</v>
      </c>
      <c r="G158" s="58">
        <v>160</v>
      </c>
      <c r="H158" s="22" t="s">
        <v>337</v>
      </c>
      <c r="I158" s="22" t="s">
        <v>366</v>
      </c>
      <c r="J158" s="171" t="s">
        <v>146</v>
      </c>
      <c r="K158" s="120"/>
      <c r="L158" s="142">
        <f t="shared" si="87"/>
        <v>308.3699999999999</v>
      </c>
      <c r="M158" s="120">
        <f t="shared" si="88"/>
        <v>2809.2700000000023</v>
      </c>
      <c r="N158" s="129">
        <f t="shared" si="69"/>
      </c>
      <c r="O158" s="129">
        <f t="shared" si="70"/>
      </c>
      <c r="P158" s="129">
        <f t="shared" si="71"/>
      </c>
      <c r="Q158" s="129">
        <f t="shared" si="72"/>
      </c>
      <c r="R158" s="129">
        <f t="shared" si="73"/>
      </c>
      <c r="S158" s="129">
        <f t="shared" si="74"/>
      </c>
      <c r="T158" s="129">
        <f t="shared" si="89"/>
      </c>
      <c r="U158" s="129">
        <f t="shared" si="90"/>
        <v>160</v>
      </c>
      <c r="V158" s="61">
        <f t="shared" si="75"/>
      </c>
      <c r="W158" s="61">
        <f t="shared" si="76"/>
      </c>
      <c r="X158" s="61">
        <f t="shared" si="77"/>
      </c>
      <c r="Y158" s="61">
        <f t="shared" si="78"/>
      </c>
      <c r="Z158" s="61">
        <f t="shared" si="79"/>
      </c>
      <c r="AA158" s="61">
        <f t="shared" si="80"/>
      </c>
      <c r="AB158" s="61">
        <f t="shared" si="81"/>
      </c>
      <c r="AC158" s="61">
        <f t="shared" si="82"/>
      </c>
      <c r="AD158" s="61">
        <f t="shared" si="83"/>
      </c>
      <c r="AE158" s="61">
        <f t="shared" si="84"/>
      </c>
      <c r="AF158" s="61">
        <f t="shared" si="85"/>
      </c>
      <c r="AS158" s="154">
        <f t="shared" si="91"/>
        <v>36983</v>
      </c>
      <c r="AT158" s="120">
        <f t="shared" si="97"/>
      </c>
      <c r="AU158" s="106">
        <f t="shared" si="92"/>
        <v>160</v>
      </c>
      <c r="AV158" s="106" t="str">
        <f t="shared" si="93"/>
        <v>C</v>
      </c>
      <c r="AW158" t="s">
        <v>128</v>
      </c>
      <c r="AX158" s="106">
        <f t="shared" si="94"/>
      </c>
      <c r="AY158" s="120">
        <f t="shared" si="98"/>
        <v>0</v>
      </c>
      <c r="AZ158" s="106">
        <f t="shared" si="95"/>
        <v>308.3699999999999</v>
      </c>
      <c r="BA158" s="120">
        <f t="shared" si="99"/>
        <v>308.3699999999999</v>
      </c>
      <c r="BB158" s="106">
        <f t="shared" si="96"/>
        <v>2809.2700000000023</v>
      </c>
      <c r="BC158" s="120">
        <f t="shared" si="100"/>
        <v>2809.2700000000013</v>
      </c>
    </row>
    <row r="159" spans="1:55" ht="12.75">
      <c r="A159" s="38">
        <v>36983</v>
      </c>
      <c r="B159" s="172"/>
      <c r="C159" s="173"/>
      <c r="D159" s="174"/>
      <c r="E159" s="174"/>
      <c r="F159" s="22" t="s">
        <v>78</v>
      </c>
      <c r="G159" s="58">
        <v>627.18</v>
      </c>
      <c r="H159" s="22" t="s">
        <v>79</v>
      </c>
      <c r="I159" s="22" t="s">
        <v>366</v>
      </c>
      <c r="J159" s="171" t="s">
        <v>374</v>
      </c>
      <c r="K159" s="120"/>
      <c r="L159" s="142">
        <f t="shared" si="87"/>
        <v>308.3699999999999</v>
      </c>
      <c r="M159" s="120">
        <f t="shared" si="88"/>
        <v>2182.0900000000024</v>
      </c>
      <c r="N159" s="129">
        <f t="shared" si="69"/>
      </c>
      <c r="O159" s="129">
        <f t="shared" si="70"/>
      </c>
      <c r="P159" s="129">
        <f t="shared" si="71"/>
      </c>
      <c r="Q159" s="129">
        <f t="shared" si="72"/>
      </c>
      <c r="R159" s="129">
        <f t="shared" si="73"/>
      </c>
      <c r="S159" s="129">
        <f t="shared" si="74"/>
      </c>
      <c r="T159" s="129">
        <f t="shared" si="89"/>
      </c>
      <c r="U159" s="129">
        <f t="shared" si="90"/>
      </c>
      <c r="V159" s="61">
        <f t="shared" si="75"/>
      </c>
      <c r="W159" s="61">
        <f t="shared" si="76"/>
      </c>
      <c r="X159" s="61">
        <f t="shared" si="77"/>
        <v>627.18</v>
      </c>
      <c r="Y159" s="61">
        <f t="shared" si="78"/>
      </c>
      <c r="Z159" s="61">
        <f t="shared" si="79"/>
      </c>
      <c r="AA159" s="61">
        <f t="shared" si="80"/>
      </c>
      <c r="AB159" s="61">
        <f t="shared" si="81"/>
      </c>
      <c r="AC159" s="61">
        <f t="shared" si="82"/>
      </c>
      <c r="AD159" s="61">
        <f t="shared" si="83"/>
      </c>
      <c r="AE159" s="61">
        <f t="shared" si="84"/>
      </c>
      <c r="AF159" s="61">
        <f t="shared" si="85"/>
      </c>
      <c r="AS159" s="154">
        <f t="shared" si="91"/>
        <v>36983</v>
      </c>
      <c r="AT159" s="120">
        <f t="shared" si="97"/>
      </c>
      <c r="AU159" s="106">
        <f t="shared" si="92"/>
        <v>627.18</v>
      </c>
      <c r="AV159" s="106" t="str">
        <f t="shared" si="93"/>
        <v>C</v>
      </c>
      <c r="AW159" t="s">
        <v>128</v>
      </c>
      <c r="AX159" s="106">
        <f t="shared" si="94"/>
      </c>
      <c r="AY159" s="120">
        <f t="shared" si="98"/>
        <v>0</v>
      </c>
      <c r="AZ159" s="106">
        <f t="shared" si="95"/>
        <v>308.3699999999999</v>
      </c>
      <c r="BA159" s="120">
        <f t="shared" si="99"/>
        <v>308.3699999999999</v>
      </c>
      <c r="BB159" s="106">
        <f t="shared" si="96"/>
        <v>2182.0900000000024</v>
      </c>
      <c r="BC159" s="120">
        <f t="shared" si="100"/>
        <v>2182.0900000000015</v>
      </c>
    </row>
    <row r="160" spans="1:55" ht="12.75">
      <c r="A160" s="38">
        <v>36983</v>
      </c>
      <c r="B160" s="172"/>
      <c r="C160" s="173"/>
      <c r="D160" s="174"/>
      <c r="E160" s="174"/>
      <c r="F160" s="22" t="s">
        <v>24</v>
      </c>
      <c r="G160" s="58">
        <v>41.68</v>
      </c>
      <c r="H160" s="22" t="s">
        <v>41</v>
      </c>
      <c r="I160" s="22" t="s">
        <v>366</v>
      </c>
      <c r="J160" s="171" t="s">
        <v>376</v>
      </c>
      <c r="K160" s="120"/>
      <c r="L160" s="142">
        <f t="shared" si="87"/>
        <v>308.3699999999999</v>
      </c>
      <c r="M160" s="120">
        <f t="shared" si="88"/>
        <v>2140.4100000000026</v>
      </c>
      <c r="N160" s="129">
        <f t="shared" si="69"/>
      </c>
      <c r="O160" s="129">
        <f t="shared" si="70"/>
      </c>
      <c r="P160" s="129">
        <f t="shared" si="71"/>
      </c>
      <c r="Q160" s="129">
        <f t="shared" si="72"/>
      </c>
      <c r="R160" s="129">
        <f t="shared" si="73"/>
      </c>
      <c r="S160" s="129">
        <f t="shared" si="74"/>
      </c>
      <c r="T160" s="129">
        <f t="shared" si="89"/>
      </c>
      <c r="U160" s="129">
        <f t="shared" si="90"/>
      </c>
      <c r="V160" s="61">
        <f t="shared" si="75"/>
      </c>
      <c r="W160" s="61">
        <f t="shared" si="76"/>
      </c>
      <c r="X160" s="61">
        <f t="shared" si="77"/>
      </c>
      <c r="Y160" s="61">
        <f t="shared" si="78"/>
      </c>
      <c r="Z160" s="61">
        <f t="shared" si="79"/>
        <v>41.68</v>
      </c>
      <c r="AA160" s="61">
        <f t="shared" si="80"/>
      </c>
      <c r="AB160" s="61">
        <f t="shared" si="81"/>
      </c>
      <c r="AC160" s="61">
        <f t="shared" si="82"/>
      </c>
      <c r="AD160" s="61">
        <f t="shared" si="83"/>
      </c>
      <c r="AE160" s="61">
        <f t="shared" si="84"/>
      </c>
      <c r="AF160" s="61">
        <f t="shared" si="85"/>
      </c>
      <c r="AS160" s="154">
        <f t="shared" si="91"/>
        <v>36983</v>
      </c>
      <c r="AT160" s="120">
        <f t="shared" si="97"/>
      </c>
      <c r="AU160" s="106">
        <f t="shared" si="92"/>
        <v>41.68</v>
      </c>
      <c r="AV160" s="106" t="str">
        <f t="shared" si="93"/>
        <v>C</v>
      </c>
      <c r="AW160" t="s">
        <v>128</v>
      </c>
      <c r="AX160" s="106">
        <f t="shared" si="94"/>
      </c>
      <c r="AY160" s="120">
        <f t="shared" si="98"/>
        <v>0</v>
      </c>
      <c r="AZ160" s="106">
        <f t="shared" si="95"/>
        <v>308.3699999999999</v>
      </c>
      <c r="BA160" s="120">
        <f t="shared" si="99"/>
        <v>308.3699999999999</v>
      </c>
      <c r="BB160" s="106">
        <f t="shared" si="96"/>
        <v>2140.4100000000026</v>
      </c>
      <c r="BC160" s="120">
        <f t="shared" si="100"/>
        <v>2140.4100000000017</v>
      </c>
    </row>
    <row r="161" spans="1:55" ht="12.75">
      <c r="A161" s="38">
        <v>36983</v>
      </c>
      <c r="B161" s="172"/>
      <c r="C161" s="173">
        <v>6.5</v>
      </c>
      <c r="D161" s="174"/>
      <c r="E161" s="174"/>
      <c r="F161" s="22" t="s">
        <v>20</v>
      </c>
      <c r="G161" s="58">
        <v>5.58</v>
      </c>
      <c r="H161" s="22" t="s">
        <v>21</v>
      </c>
      <c r="I161" s="22" t="s">
        <v>364</v>
      </c>
      <c r="J161" s="171" t="s">
        <v>386</v>
      </c>
      <c r="K161" s="120"/>
      <c r="L161" s="142">
        <f t="shared" si="87"/>
        <v>309.2899999999999</v>
      </c>
      <c r="M161" s="120">
        <f t="shared" si="88"/>
        <v>2140.4100000000026</v>
      </c>
      <c r="N161" s="129">
        <f t="shared" si="69"/>
      </c>
      <c r="O161" s="129">
        <f t="shared" si="70"/>
      </c>
      <c r="P161" s="129">
        <f t="shared" si="71"/>
      </c>
      <c r="Q161" s="129">
        <f t="shared" si="72"/>
      </c>
      <c r="R161" s="129">
        <f t="shared" si="73"/>
      </c>
      <c r="S161" s="129">
        <f t="shared" si="74"/>
      </c>
      <c r="T161" s="129">
        <f t="shared" si="89"/>
      </c>
      <c r="U161" s="129">
        <f t="shared" si="90"/>
      </c>
      <c r="V161" s="61">
        <f t="shared" si="75"/>
      </c>
      <c r="W161" s="61">
        <f t="shared" si="76"/>
      </c>
      <c r="X161" s="61">
        <f t="shared" si="77"/>
      </c>
      <c r="Y161" s="61">
        <f t="shared" si="78"/>
      </c>
      <c r="Z161" s="61">
        <f t="shared" si="79"/>
      </c>
      <c r="AA161" s="61">
        <f t="shared" si="80"/>
      </c>
      <c r="AB161" s="61">
        <f t="shared" si="81"/>
      </c>
      <c r="AC161" s="61">
        <f t="shared" si="82"/>
      </c>
      <c r="AD161" s="61">
        <f t="shared" si="83"/>
      </c>
      <c r="AE161" s="61">
        <f t="shared" si="84"/>
        <v>5.58</v>
      </c>
      <c r="AF161" s="61">
        <f t="shared" si="85"/>
      </c>
      <c r="AS161" s="154">
        <f t="shared" si="91"/>
        <v>36983</v>
      </c>
      <c r="AT161" s="120">
        <f t="shared" si="97"/>
        <v>6.5</v>
      </c>
      <c r="AU161" s="106">
        <f t="shared" si="92"/>
        <v>5.58</v>
      </c>
      <c r="AV161" s="106" t="str">
        <f t="shared" si="93"/>
        <v>B</v>
      </c>
      <c r="AW161" t="s">
        <v>128</v>
      </c>
      <c r="AX161" s="106">
        <f t="shared" si="94"/>
      </c>
      <c r="AY161" s="120">
        <f t="shared" si="98"/>
        <v>0</v>
      </c>
      <c r="AZ161" s="106">
        <f t="shared" si="95"/>
        <v>309.2899999999999</v>
      </c>
      <c r="BA161" s="120">
        <f t="shared" si="99"/>
        <v>309.2899999999999</v>
      </c>
      <c r="BB161" s="106">
        <f t="shared" si="96"/>
        <v>2140.4100000000026</v>
      </c>
      <c r="BC161" s="120">
        <f t="shared" si="100"/>
        <v>2140.4100000000017</v>
      </c>
    </row>
    <row r="162" spans="1:55" ht="12.75">
      <c r="A162" s="38">
        <v>36990</v>
      </c>
      <c r="B162" s="172">
        <v>5954.71</v>
      </c>
      <c r="C162" s="173"/>
      <c r="D162" s="174"/>
      <c r="E162" s="174"/>
      <c r="F162" s="22"/>
      <c r="G162" s="58"/>
      <c r="H162" s="22"/>
      <c r="I162" s="22" t="s">
        <v>366</v>
      </c>
      <c r="J162" s="171"/>
      <c r="K162" s="120"/>
      <c r="L162" s="142">
        <f aca="true" t="shared" si="101" ref="L162:L193">IF(I162="","",IF(I162="B",SUM(L161+B162+C162+D162+E162-G162),IF(I162&lt;&gt;"B",SUM(L161))))</f>
        <v>309.2899999999999</v>
      </c>
      <c r="M162" s="120">
        <f aca="true" t="shared" si="102" ref="M162:M193">IF(I162="","",IF(I162="C",SUM(M161+B162+D162+E162+C162-G162),IF(I162&lt;&gt;"C",SUM(M161))))</f>
        <v>8095.120000000003</v>
      </c>
      <c r="N162" s="129">
        <f t="shared" si="69"/>
      </c>
      <c r="O162" s="129">
        <f t="shared" si="70"/>
      </c>
      <c r="P162" s="129">
        <f t="shared" si="71"/>
      </c>
      <c r="Q162" s="129">
        <f t="shared" si="72"/>
      </c>
      <c r="R162" s="129">
        <f t="shared" si="73"/>
      </c>
      <c r="S162" s="129">
        <f t="shared" si="74"/>
      </c>
      <c r="T162" s="129">
        <f t="shared" si="89"/>
      </c>
      <c r="U162" s="129">
        <f t="shared" si="90"/>
      </c>
      <c r="V162" s="61">
        <f t="shared" si="75"/>
      </c>
      <c r="W162" s="61">
        <f t="shared" si="76"/>
      </c>
      <c r="X162" s="61">
        <f t="shared" si="77"/>
      </c>
      <c r="Y162" s="61">
        <f t="shared" si="78"/>
      </c>
      <c r="Z162" s="61">
        <f t="shared" si="79"/>
      </c>
      <c r="AA162" s="61">
        <f t="shared" si="80"/>
      </c>
      <c r="AB162" s="61">
        <f t="shared" si="81"/>
      </c>
      <c r="AC162" s="61">
        <f t="shared" si="82"/>
      </c>
      <c r="AD162" s="61">
        <f t="shared" si="83"/>
      </c>
      <c r="AE162" s="61">
        <f t="shared" si="84"/>
      </c>
      <c r="AF162" s="61">
        <f t="shared" si="85"/>
      </c>
      <c r="AS162" s="154">
        <f t="shared" si="91"/>
        <v>36990</v>
      </c>
      <c r="AT162" s="120">
        <f t="shared" si="97"/>
        <v>5954.71</v>
      </c>
      <c r="AU162" s="106">
        <f t="shared" si="92"/>
      </c>
      <c r="AV162" s="106" t="str">
        <f t="shared" si="93"/>
        <v>C</v>
      </c>
      <c r="AW162" t="s">
        <v>128</v>
      </c>
      <c r="AX162" s="106">
        <f t="shared" si="94"/>
      </c>
      <c r="AY162" s="120">
        <f t="shared" si="98"/>
        <v>0</v>
      </c>
      <c r="AZ162" s="106">
        <f t="shared" si="95"/>
        <v>309.2899999999999</v>
      </c>
      <c r="BA162" s="120">
        <f t="shared" si="99"/>
        <v>309.2899999999999</v>
      </c>
      <c r="BB162" s="106">
        <f t="shared" si="96"/>
        <v>8095.120000000003</v>
      </c>
      <c r="BC162" s="120">
        <f t="shared" si="100"/>
        <v>8095.120000000002</v>
      </c>
    </row>
    <row r="163" spans="1:55" ht="12.75">
      <c r="A163" s="38">
        <v>36990</v>
      </c>
      <c r="B163" s="172"/>
      <c r="C163" s="173">
        <v>150</v>
      </c>
      <c r="D163" s="174"/>
      <c r="E163" s="174"/>
      <c r="F163" s="22"/>
      <c r="G163" s="58"/>
      <c r="H163" s="22" t="s">
        <v>37</v>
      </c>
      <c r="I163" s="22" t="s">
        <v>364</v>
      </c>
      <c r="J163" s="171"/>
      <c r="K163" s="120"/>
      <c r="L163" s="142">
        <f t="shared" si="101"/>
        <v>459.2899999999999</v>
      </c>
      <c r="M163" s="120">
        <f t="shared" si="102"/>
        <v>8095.120000000003</v>
      </c>
      <c r="N163" s="129">
        <f t="shared" si="69"/>
      </c>
      <c r="O163" s="129">
        <f t="shared" si="70"/>
      </c>
      <c r="P163" s="129">
        <f t="shared" si="71"/>
      </c>
      <c r="Q163" s="129">
        <f t="shared" si="72"/>
      </c>
      <c r="R163" s="129">
        <f t="shared" si="73"/>
      </c>
      <c r="S163" s="129">
        <f t="shared" si="74"/>
      </c>
      <c r="T163" s="129">
        <f t="shared" si="89"/>
      </c>
      <c r="U163" s="129">
        <f t="shared" si="90"/>
      </c>
      <c r="V163" s="61">
        <f t="shared" si="75"/>
      </c>
      <c r="W163" s="61">
        <f t="shared" si="76"/>
      </c>
      <c r="X163" s="61">
        <f t="shared" si="77"/>
      </c>
      <c r="Y163" s="61">
        <f t="shared" si="78"/>
      </c>
      <c r="Z163" s="61">
        <f t="shared" si="79"/>
      </c>
      <c r="AA163" s="61">
        <f t="shared" si="80"/>
      </c>
      <c r="AB163" s="61">
        <f t="shared" si="81"/>
      </c>
      <c r="AC163" s="61">
        <f t="shared" si="82"/>
      </c>
      <c r="AD163" s="61">
        <f t="shared" si="83"/>
      </c>
      <c r="AE163" s="61">
        <f t="shared" si="84"/>
      </c>
      <c r="AF163" s="61">
        <f t="shared" si="85"/>
      </c>
      <c r="AS163" s="154">
        <f t="shared" si="91"/>
        <v>36990</v>
      </c>
      <c r="AT163" s="120">
        <f t="shared" si="97"/>
        <v>150</v>
      </c>
      <c r="AU163" s="106">
        <f t="shared" si="92"/>
      </c>
      <c r="AV163" s="106" t="str">
        <f t="shared" si="93"/>
        <v>B</v>
      </c>
      <c r="AW163" t="s">
        <v>128</v>
      </c>
      <c r="AX163" s="106">
        <f t="shared" si="94"/>
      </c>
      <c r="AY163" s="120">
        <f t="shared" si="98"/>
        <v>0</v>
      </c>
      <c r="AZ163" s="106">
        <f t="shared" si="95"/>
        <v>459.2899999999999</v>
      </c>
      <c r="BA163" s="120">
        <f t="shared" si="99"/>
        <v>459.2899999999999</v>
      </c>
      <c r="BB163" s="106">
        <f t="shared" si="96"/>
        <v>8095.120000000003</v>
      </c>
      <c r="BC163" s="120">
        <f t="shared" si="100"/>
        <v>8095.120000000002</v>
      </c>
    </row>
    <row r="164" spans="1:55" ht="12.75">
      <c r="A164" s="38">
        <v>36991</v>
      </c>
      <c r="B164" s="172"/>
      <c r="C164" s="173"/>
      <c r="D164" s="174"/>
      <c r="E164" s="174"/>
      <c r="F164" s="22" t="s">
        <v>80</v>
      </c>
      <c r="G164" s="58">
        <v>1500</v>
      </c>
      <c r="H164" s="22" t="s">
        <v>345</v>
      </c>
      <c r="I164" s="22" t="s">
        <v>366</v>
      </c>
      <c r="J164" s="171" t="s">
        <v>364</v>
      </c>
      <c r="K164" s="120"/>
      <c r="L164" s="142">
        <f t="shared" si="101"/>
        <v>459.2899999999999</v>
      </c>
      <c r="M164" s="120">
        <f t="shared" si="102"/>
        <v>6595.120000000003</v>
      </c>
      <c r="N164" s="129">
        <f t="shared" si="69"/>
      </c>
      <c r="O164" s="129">
        <f t="shared" si="70"/>
        <v>1500</v>
      </c>
      <c r="P164" s="129">
        <f t="shared" si="71"/>
      </c>
      <c r="Q164" s="129">
        <f t="shared" si="72"/>
      </c>
      <c r="R164" s="129">
        <f t="shared" si="73"/>
      </c>
      <c r="S164" s="129">
        <f t="shared" si="74"/>
      </c>
      <c r="T164" s="129">
        <f t="shared" si="89"/>
      </c>
      <c r="U164" s="129">
        <f t="shared" si="90"/>
      </c>
      <c r="V164" s="61">
        <f t="shared" si="75"/>
      </c>
      <c r="W164" s="61">
        <f t="shared" si="76"/>
      </c>
      <c r="X164" s="61">
        <f t="shared" si="77"/>
      </c>
      <c r="Y164" s="61">
        <f t="shared" si="78"/>
      </c>
      <c r="Z164" s="61">
        <f t="shared" si="79"/>
      </c>
      <c r="AA164" s="61">
        <f t="shared" si="80"/>
      </c>
      <c r="AB164" s="61">
        <f t="shared" si="81"/>
      </c>
      <c r="AC164" s="61">
        <f t="shared" si="82"/>
      </c>
      <c r="AD164" s="61">
        <f t="shared" si="83"/>
      </c>
      <c r="AE164" s="61">
        <f t="shared" si="84"/>
      </c>
      <c r="AF164" s="61">
        <f t="shared" si="85"/>
      </c>
      <c r="AS164" s="154">
        <f t="shared" si="91"/>
        <v>36991</v>
      </c>
      <c r="AT164" s="120">
        <f t="shared" si="97"/>
      </c>
      <c r="AU164" s="106">
        <f t="shared" si="92"/>
        <v>1500</v>
      </c>
      <c r="AV164" s="106" t="str">
        <f t="shared" si="93"/>
        <v>C</v>
      </c>
      <c r="AW164" t="s">
        <v>128</v>
      </c>
      <c r="AX164" s="106">
        <f t="shared" si="94"/>
      </c>
      <c r="AY164" s="120">
        <f t="shared" si="98"/>
        <v>0</v>
      </c>
      <c r="AZ164" s="106">
        <f t="shared" si="95"/>
        <v>459.2899999999999</v>
      </c>
      <c r="BA164" s="120">
        <f t="shared" si="99"/>
        <v>459.2899999999999</v>
      </c>
      <c r="BB164" s="106">
        <f t="shared" si="96"/>
        <v>6595.120000000003</v>
      </c>
      <c r="BC164" s="120">
        <f t="shared" si="100"/>
        <v>6595.120000000002</v>
      </c>
    </row>
    <row r="165" spans="1:55" ht="12.75">
      <c r="A165" s="38">
        <v>36991</v>
      </c>
      <c r="B165" s="172"/>
      <c r="C165" s="173"/>
      <c r="D165" s="174"/>
      <c r="E165" s="174"/>
      <c r="F165" s="22" t="s">
        <v>81</v>
      </c>
      <c r="G165" s="58">
        <v>400</v>
      </c>
      <c r="H165" s="22" t="s">
        <v>345</v>
      </c>
      <c r="I165" s="22" t="s">
        <v>366</v>
      </c>
      <c r="J165" s="171" t="s">
        <v>364</v>
      </c>
      <c r="K165" s="120"/>
      <c r="L165" s="142">
        <f t="shared" si="101"/>
        <v>459.2899999999999</v>
      </c>
      <c r="M165" s="120">
        <f t="shared" si="102"/>
        <v>6195.120000000003</v>
      </c>
      <c r="N165" s="129">
        <f t="shared" si="69"/>
      </c>
      <c r="O165" s="129">
        <f t="shared" si="70"/>
        <v>400</v>
      </c>
      <c r="P165" s="129">
        <f t="shared" si="71"/>
      </c>
      <c r="Q165" s="129">
        <f t="shared" si="72"/>
      </c>
      <c r="R165" s="129">
        <f t="shared" si="73"/>
      </c>
      <c r="S165" s="129">
        <f t="shared" si="74"/>
      </c>
      <c r="T165" s="129">
        <f t="shared" si="89"/>
      </c>
      <c r="U165" s="129">
        <f t="shared" si="90"/>
      </c>
      <c r="V165" s="61">
        <f t="shared" si="75"/>
      </c>
      <c r="W165" s="61">
        <f t="shared" si="76"/>
      </c>
      <c r="X165" s="61">
        <f t="shared" si="77"/>
      </c>
      <c r="Y165" s="61">
        <f t="shared" si="78"/>
      </c>
      <c r="Z165" s="61">
        <f t="shared" si="79"/>
      </c>
      <c r="AA165" s="61">
        <f t="shared" si="80"/>
      </c>
      <c r="AB165" s="61">
        <f t="shared" si="81"/>
      </c>
      <c r="AC165" s="61">
        <f t="shared" si="82"/>
      </c>
      <c r="AD165" s="61">
        <f t="shared" si="83"/>
      </c>
      <c r="AE165" s="61">
        <f t="shared" si="84"/>
      </c>
      <c r="AF165" s="61">
        <f t="shared" si="85"/>
      </c>
      <c r="AS165" s="154">
        <f t="shared" si="91"/>
        <v>36991</v>
      </c>
      <c r="AT165" s="120">
        <f t="shared" si="97"/>
      </c>
      <c r="AU165" s="106">
        <f t="shared" si="92"/>
        <v>400</v>
      </c>
      <c r="AV165" s="106" t="str">
        <f t="shared" si="93"/>
        <v>C</v>
      </c>
      <c r="AW165" t="s">
        <v>128</v>
      </c>
      <c r="AX165" s="106">
        <f t="shared" si="94"/>
      </c>
      <c r="AY165" s="120">
        <f t="shared" si="98"/>
        <v>0</v>
      </c>
      <c r="AZ165" s="106">
        <f t="shared" si="95"/>
        <v>459.2899999999999</v>
      </c>
      <c r="BA165" s="120">
        <f t="shared" si="99"/>
        <v>459.2899999999999</v>
      </c>
      <c r="BB165" s="106">
        <f t="shared" si="96"/>
        <v>6195.120000000003</v>
      </c>
      <c r="BC165" s="120">
        <f t="shared" si="100"/>
        <v>6195.120000000002</v>
      </c>
    </row>
    <row r="166" spans="1:55" ht="12.75">
      <c r="A166" s="38">
        <v>36992</v>
      </c>
      <c r="B166" s="172"/>
      <c r="C166" s="173">
        <v>927.5</v>
      </c>
      <c r="D166" s="174"/>
      <c r="E166" s="174"/>
      <c r="F166" s="22"/>
      <c r="G166" s="58"/>
      <c r="H166" s="22"/>
      <c r="I166" s="22" t="s">
        <v>364</v>
      </c>
      <c r="J166" s="171"/>
      <c r="K166" s="120"/>
      <c r="L166" s="142">
        <f t="shared" si="101"/>
        <v>1386.79</v>
      </c>
      <c r="M166" s="120">
        <f t="shared" si="102"/>
        <v>6195.120000000003</v>
      </c>
      <c r="N166" s="129">
        <f t="shared" si="69"/>
      </c>
      <c r="O166" s="129">
        <f t="shared" si="70"/>
      </c>
      <c r="P166" s="129">
        <f t="shared" si="71"/>
      </c>
      <c r="Q166" s="129">
        <f t="shared" si="72"/>
      </c>
      <c r="R166" s="129">
        <f t="shared" si="73"/>
      </c>
      <c r="S166" s="129">
        <f t="shared" si="74"/>
      </c>
      <c r="T166" s="129">
        <f t="shared" si="89"/>
      </c>
      <c r="U166" s="129">
        <f t="shared" si="90"/>
      </c>
      <c r="V166" s="61">
        <f t="shared" si="75"/>
      </c>
      <c r="W166" s="61">
        <f t="shared" si="76"/>
      </c>
      <c r="X166" s="61">
        <f t="shared" si="77"/>
      </c>
      <c r="Y166" s="61">
        <f t="shared" si="78"/>
      </c>
      <c r="Z166" s="61">
        <f t="shared" si="79"/>
      </c>
      <c r="AA166" s="61">
        <f t="shared" si="80"/>
      </c>
      <c r="AB166" s="61">
        <f t="shared" si="81"/>
      </c>
      <c r="AC166" s="61">
        <f t="shared" si="82"/>
      </c>
      <c r="AD166" s="61">
        <f t="shared" si="83"/>
      </c>
      <c r="AE166" s="61">
        <f t="shared" si="84"/>
      </c>
      <c r="AF166" s="61">
        <f t="shared" si="85"/>
      </c>
      <c r="AS166" s="154">
        <f t="shared" si="91"/>
        <v>36992</v>
      </c>
      <c r="AT166" s="120">
        <f t="shared" si="97"/>
        <v>927.5</v>
      </c>
      <c r="AU166" s="106">
        <f t="shared" si="92"/>
      </c>
      <c r="AV166" s="106" t="str">
        <f t="shared" si="93"/>
        <v>B</v>
      </c>
      <c r="AW166" t="s">
        <v>128</v>
      </c>
      <c r="AX166" s="106">
        <f t="shared" si="94"/>
      </c>
      <c r="AY166" s="120">
        <f t="shared" si="98"/>
        <v>0</v>
      </c>
      <c r="AZ166" s="106">
        <f t="shared" si="95"/>
        <v>1386.79</v>
      </c>
      <c r="BA166" s="120">
        <f t="shared" si="99"/>
        <v>1386.79</v>
      </c>
      <c r="BB166" s="106">
        <f t="shared" si="96"/>
        <v>6195.120000000003</v>
      </c>
      <c r="BC166" s="120">
        <f t="shared" si="100"/>
        <v>6195.120000000002</v>
      </c>
    </row>
    <row r="167" spans="1:55" ht="12.75">
      <c r="A167" s="38">
        <v>36992</v>
      </c>
      <c r="B167" s="172"/>
      <c r="C167" s="173">
        <v>175</v>
      </c>
      <c r="D167" s="174"/>
      <c r="E167" s="174"/>
      <c r="F167" s="22"/>
      <c r="G167" s="58"/>
      <c r="H167" s="22"/>
      <c r="I167" s="22" t="s">
        <v>364</v>
      </c>
      <c r="J167" s="171"/>
      <c r="K167" s="120"/>
      <c r="L167" s="142">
        <f t="shared" si="101"/>
        <v>1561.79</v>
      </c>
      <c r="M167" s="120">
        <f t="shared" si="102"/>
        <v>6195.120000000003</v>
      </c>
      <c r="N167" s="129">
        <f t="shared" si="69"/>
      </c>
      <c r="O167" s="129">
        <f t="shared" si="70"/>
      </c>
      <c r="P167" s="129">
        <f t="shared" si="71"/>
      </c>
      <c r="Q167" s="129">
        <f t="shared" si="72"/>
      </c>
      <c r="R167" s="129">
        <f t="shared" si="73"/>
      </c>
      <c r="S167" s="129">
        <f t="shared" si="74"/>
      </c>
      <c r="T167" s="129">
        <f t="shared" si="89"/>
      </c>
      <c r="U167" s="129">
        <f t="shared" si="90"/>
      </c>
      <c r="V167" s="61">
        <f t="shared" si="75"/>
      </c>
      <c r="W167" s="61">
        <f t="shared" si="76"/>
      </c>
      <c r="X167" s="61">
        <f t="shared" si="77"/>
      </c>
      <c r="Y167" s="61">
        <f t="shared" si="78"/>
      </c>
      <c r="Z167" s="61">
        <f t="shared" si="79"/>
      </c>
      <c r="AA167" s="61">
        <f t="shared" si="80"/>
      </c>
      <c r="AB167" s="61">
        <f t="shared" si="81"/>
      </c>
      <c r="AC167" s="61">
        <f t="shared" si="82"/>
      </c>
      <c r="AD167" s="61">
        <f t="shared" si="83"/>
      </c>
      <c r="AE167" s="61">
        <f t="shared" si="84"/>
      </c>
      <c r="AF167" s="61">
        <f t="shared" si="85"/>
      </c>
      <c r="AS167" s="154">
        <f t="shared" si="91"/>
        <v>36992</v>
      </c>
      <c r="AT167" s="120">
        <f t="shared" si="97"/>
        <v>175</v>
      </c>
      <c r="AU167" s="106">
        <f t="shared" si="92"/>
      </c>
      <c r="AV167" s="106" t="str">
        <f t="shared" si="93"/>
        <v>B</v>
      </c>
      <c r="AW167" t="s">
        <v>128</v>
      </c>
      <c r="AX167" s="106">
        <f t="shared" si="94"/>
      </c>
      <c r="AY167" s="120">
        <f t="shared" si="98"/>
        <v>0</v>
      </c>
      <c r="AZ167" s="106">
        <f t="shared" si="95"/>
        <v>1561.79</v>
      </c>
      <c r="BA167" s="120">
        <f t="shared" si="99"/>
        <v>1561.79</v>
      </c>
      <c r="BB167" s="106">
        <f t="shared" si="96"/>
        <v>6195.120000000003</v>
      </c>
      <c r="BC167" s="120">
        <f t="shared" si="100"/>
        <v>6195.120000000002</v>
      </c>
    </row>
    <row r="168" spans="1:55" ht="12.75">
      <c r="A168" s="38">
        <v>36993</v>
      </c>
      <c r="B168" s="172">
        <v>3810.83</v>
      </c>
      <c r="C168" s="173"/>
      <c r="D168" s="174"/>
      <c r="E168" s="174"/>
      <c r="F168" s="22" t="s">
        <v>82</v>
      </c>
      <c r="G168" s="58">
        <v>1900</v>
      </c>
      <c r="H168" s="22" t="s">
        <v>71</v>
      </c>
      <c r="I168" s="22" t="s">
        <v>366</v>
      </c>
      <c r="J168" s="171" t="s">
        <v>366</v>
      </c>
      <c r="K168" s="120"/>
      <c r="L168" s="142">
        <f t="shared" si="101"/>
        <v>1561.79</v>
      </c>
      <c r="M168" s="120">
        <f t="shared" si="102"/>
        <v>8105.950000000003</v>
      </c>
      <c r="N168" s="129">
        <f t="shared" si="69"/>
      </c>
      <c r="O168" s="129">
        <f t="shared" si="70"/>
      </c>
      <c r="P168" s="129">
        <f t="shared" si="71"/>
        <v>1900</v>
      </c>
      <c r="Q168" s="129">
        <f t="shared" si="72"/>
      </c>
      <c r="R168" s="129">
        <f t="shared" si="73"/>
      </c>
      <c r="S168" s="129">
        <f t="shared" si="74"/>
      </c>
      <c r="T168" s="129">
        <f t="shared" si="89"/>
      </c>
      <c r="U168" s="129">
        <f t="shared" si="90"/>
      </c>
      <c r="V168" s="61">
        <f t="shared" si="75"/>
      </c>
      <c r="W168" s="61">
        <f t="shared" si="76"/>
      </c>
      <c r="X168" s="61">
        <f t="shared" si="77"/>
      </c>
      <c r="Y168" s="61">
        <f t="shared" si="78"/>
      </c>
      <c r="Z168" s="61">
        <f t="shared" si="79"/>
      </c>
      <c r="AA168" s="61">
        <f t="shared" si="80"/>
      </c>
      <c r="AB168" s="61">
        <f t="shared" si="81"/>
      </c>
      <c r="AC168" s="61">
        <f t="shared" si="82"/>
      </c>
      <c r="AD168" s="61">
        <f t="shared" si="83"/>
      </c>
      <c r="AE168" s="61">
        <f t="shared" si="84"/>
      </c>
      <c r="AF168" s="61">
        <f t="shared" si="85"/>
      </c>
      <c r="AS168" s="154">
        <f t="shared" si="91"/>
        <v>36993</v>
      </c>
      <c r="AT168" s="120">
        <f t="shared" si="97"/>
        <v>3810.83</v>
      </c>
      <c r="AU168" s="106">
        <f t="shared" si="92"/>
        <v>1900</v>
      </c>
      <c r="AV168" s="106" t="str">
        <f t="shared" si="93"/>
        <v>C</v>
      </c>
      <c r="AW168" t="s">
        <v>128</v>
      </c>
      <c r="AX168" s="106">
        <f t="shared" si="94"/>
      </c>
      <c r="AY168" s="120">
        <f t="shared" si="98"/>
        <v>0</v>
      </c>
      <c r="AZ168" s="106">
        <f t="shared" si="95"/>
        <v>1561.79</v>
      </c>
      <c r="BA168" s="120">
        <f t="shared" si="99"/>
        <v>1561.79</v>
      </c>
      <c r="BB168" s="106">
        <f t="shared" si="96"/>
        <v>8105.950000000003</v>
      </c>
      <c r="BC168" s="120">
        <f t="shared" si="100"/>
        <v>8105.950000000001</v>
      </c>
    </row>
    <row r="169" spans="1:55" ht="12.75">
      <c r="A169" s="38">
        <v>36994</v>
      </c>
      <c r="B169" s="172"/>
      <c r="C169" s="173">
        <v>150</v>
      </c>
      <c r="D169" s="174"/>
      <c r="E169" s="174"/>
      <c r="F169" s="22"/>
      <c r="G169" s="58"/>
      <c r="H169" s="22" t="s">
        <v>37</v>
      </c>
      <c r="I169" s="22" t="s">
        <v>364</v>
      </c>
      <c r="J169" s="171"/>
      <c r="K169" s="120"/>
      <c r="L169" s="142">
        <f t="shared" si="101"/>
        <v>1711.79</v>
      </c>
      <c r="M169" s="120">
        <f t="shared" si="102"/>
        <v>8105.950000000003</v>
      </c>
      <c r="N169" s="129">
        <f t="shared" si="69"/>
      </c>
      <c r="O169" s="129">
        <f t="shared" si="70"/>
      </c>
      <c r="P169" s="129">
        <f t="shared" si="71"/>
      </c>
      <c r="Q169" s="129">
        <f t="shared" si="72"/>
      </c>
      <c r="R169" s="129">
        <f t="shared" si="73"/>
      </c>
      <c r="S169" s="129">
        <f t="shared" si="74"/>
      </c>
      <c r="T169" s="129">
        <f t="shared" si="89"/>
      </c>
      <c r="U169" s="129">
        <f t="shared" si="90"/>
      </c>
      <c r="V169" s="61">
        <f t="shared" si="75"/>
      </c>
      <c r="W169" s="61">
        <f t="shared" si="76"/>
      </c>
      <c r="X169" s="61">
        <f t="shared" si="77"/>
      </c>
      <c r="Y169" s="61">
        <f t="shared" si="78"/>
      </c>
      <c r="Z169" s="61">
        <f t="shared" si="79"/>
      </c>
      <c r="AA169" s="61">
        <f t="shared" si="80"/>
      </c>
      <c r="AB169" s="61">
        <f t="shared" si="81"/>
      </c>
      <c r="AC169" s="61">
        <f t="shared" si="82"/>
      </c>
      <c r="AD169" s="61">
        <f t="shared" si="83"/>
      </c>
      <c r="AE169" s="61">
        <f t="shared" si="84"/>
      </c>
      <c r="AF169" s="61">
        <f t="shared" si="85"/>
      </c>
      <c r="AS169" s="154">
        <f t="shared" si="91"/>
        <v>36994</v>
      </c>
      <c r="AT169" s="120">
        <f t="shared" si="97"/>
        <v>150</v>
      </c>
      <c r="AU169" s="106">
        <f t="shared" si="92"/>
      </c>
      <c r="AV169" s="106" t="str">
        <f t="shared" si="93"/>
        <v>B</v>
      </c>
      <c r="AW169" t="s">
        <v>128</v>
      </c>
      <c r="AX169" s="106">
        <f t="shared" si="94"/>
      </c>
      <c r="AY169" s="120">
        <f aca="true" t="shared" si="103" ref="AY169:AY193">IF(I169&lt;&gt;"A",SUM(AY168),IF(AW169="Y",SUM(B169+C169+D169+E169+AY168-G169),IF(AW169&lt;&gt;"Y",SUM(AY168))))</f>
        <v>0</v>
      </c>
      <c r="AZ169" s="106">
        <f t="shared" si="95"/>
        <v>1711.79</v>
      </c>
      <c r="BA169" s="120">
        <f t="shared" si="99"/>
        <v>1711.79</v>
      </c>
      <c r="BB169" s="106">
        <f t="shared" si="96"/>
        <v>8105.950000000003</v>
      </c>
      <c r="BC169" s="120">
        <f t="shared" si="100"/>
        <v>8105.950000000001</v>
      </c>
    </row>
    <row r="170" spans="1:55" ht="12.75">
      <c r="A170" s="38">
        <v>36995</v>
      </c>
      <c r="B170" s="172"/>
      <c r="C170" s="173"/>
      <c r="D170" s="174"/>
      <c r="E170" s="174"/>
      <c r="F170" s="22" t="s">
        <v>83</v>
      </c>
      <c r="G170" s="58">
        <v>42.48</v>
      </c>
      <c r="H170" s="22" t="s">
        <v>56</v>
      </c>
      <c r="I170" s="22" t="s">
        <v>366</v>
      </c>
      <c r="J170" s="171" t="s">
        <v>372</v>
      </c>
      <c r="K170" s="120"/>
      <c r="L170" s="142">
        <f t="shared" si="101"/>
        <v>1711.79</v>
      </c>
      <c r="M170" s="120">
        <f t="shared" si="102"/>
        <v>8063.470000000003</v>
      </c>
      <c r="N170" s="129">
        <f t="shared" si="69"/>
      </c>
      <c r="O170" s="129">
        <f t="shared" si="70"/>
      </c>
      <c r="P170" s="129">
        <f t="shared" si="71"/>
      </c>
      <c r="Q170" s="129">
        <f t="shared" si="72"/>
      </c>
      <c r="R170" s="129">
        <f t="shared" si="73"/>
      </c>
      <c r="S170" s="129">
        <f t="shared" si="74"/>
      </c>
      <c r="T170" s="129">
        <f t="shared" si="89"/>
      </c>
      <c r="U170" s="129">
        <f t="shared" si="90"/>
      </c>
      <c r="V170" s="61">
        <f t="shared" si="75"/>
        <v>42.48</v>
      </c>
      <c r="W170" s="61">
        <f t="shared" si="76"/>
      </c>
      <c r="X170" s="61">
        <f t="shared" si="77"/>
      </c>
      <c r="Y170" s="61">
        <f t="shared" si="78"/>
      </c>
      <c r="Z170" s="61">
        <f t="shared" si="79"/>
      </c>
      <c r="AA170" s="61">
        <f t="shared" si="80"/>
      </c>
      <c r="AB170" s="61">
        <f t="shared" si="81"/>
      </c>
      <c r="AC170" s="61">
        <f t="shared" si="82"/>
      </c>
      <c r="AD170" s="61">
        <f t="shared" si="83"/>
      </c>
      <c r="AE170" s="61">
        <f t="shared" si="84"/>
      </c>
      <c r="AF170" s="61">
        <f t="shared" si="85"/>
      </c>
      <c r="AS170" s="154">
        <f t="shared" si="91"/>
        <v>36995</v>
      </c>
      <c r="AT170" s="120">
        <f t="shared" si="97"/>
      </c>
      <c r="AU170" s="106">
        <f t="shared" si="92"/>
        <v>42.48</v>
      </c>
      <c r="AV170" s="106" t="str">
        <f t="shared" si="93"/>
        <v>C</v>
      </c>
      <c r="AW170" t="s">
        <v>128</v>
      </c>
      <c r="AX170" s="106">
        <f t="shared" si="94"/>
      </c>
      <c r="AY170" s="120">
        <f t="shared" si="103"/>
        <v>0</v>
      </c>
      <c r="AZ170" s="106">
        <f t="shared" si="95"/>
        <v>1711.79</v>
      </c>
      <c r="BA170" s="120">
        <f t="shared" si="99"/>
        <v>1711.79</v>
      </c>
      <c r="BB170" s="106">
        <f t="shared" si="96"/>
        <v>8063.470000000003</v>
      </c>
      <c r="BC170" s="120">
        <f t="shared" si="100"/>
        <v>8063.470000000001</v>
      </c>
    </row>
    <row r="171" spans="1:55" ht="12.75">
      <c r="A171" s="38">
        <v>36999</v>
      </c>
      <c r="B171" s="172"/>
      <c r="C171" s="173"/>
      <c r="D171" s="174">
        <v>0.18</v>
      </c>
      <c r="E171" s="174"/>
      <c r="F171" s="22" t="s">
        <v>84</v>
      </c>
      <c r="G171" s="58">
        <v>2750</v>
      </c>
      <c r="H171" s="22" t="s">
        <v>345</v>
      </c>
      <c r="I171" s="22" t="s">
        <v>366</v>
      </c>
      <c r="J171" s="171" t="s">
        <v>364</v>
      </c>
      <c r="K171" s="120"/>
      <c r="L171" s="142">
        <f t="shared" si="101"/>
        <v>1711.79</v>
      </c>
      <c r="M171" s="120">
        <f t="shared" si="102"/>
        <v>5313.650000000003</v>
      </c>
      <c r="N171" s="129">
        <f t="shared" si="69"/>
      </c>
      <c r="O171" s="129">
        <f t="shared" si="70"/>
        <v>2750</v>
      </c>
      <c r="P171" s="129">
        <f t="shared" si="71"/>
      </c>
      <c r="Q171" s="129">
        <f t="shared" si="72"/>
      </c>
      <c r="R171" s="129">
        <f t="shared" si="73"/>
      </c>
      <c r="S171" s="129">
        <f t="shared" si="74"/>
      </c>
      <c r="T171" s="129">
        <f t="shared" si="89"/>
      </c>
      <c r="U171" s="129">
        <f t="shared" si="90"/>
      </c>
      <c r="V171" s="61">
        <f t="shared" si="75"/>
      </c>
      <c r="W171" s="61">
        <f t="shared" si="76"/>
      </c>
      <c r="X171" s="61">
        <f t="shared" si="77"/>
      </c>
      <c r="Y171" s="61">
        <f t="shared" si="78"/>
      </c>
      <c r="Z171" s="61">
        <f t="shared" si="79"/>
      </c>
      <c r="AA171" s="61">
        <f t="shared" si="80"/>
      </c>
      <c r="AB171" s="61">
        <f t="shared" si="81"/>
      </c>
      <c r="AC171" s="61">
        <f t="shared" si="82"/>
      </c>
      <c r="AD171" s="61">
        <f t="shared" si="83"/>
      </c>
      <c r="AE171" s="61">
        <f t="shared" si="84"/>
      </c>
      <c r="AF171" s="61">
        <f t="shared" si="85"/>
      </c>
      <c r="AS171" s="154">
        <f t="shared" si="91"/>
        <v>36999</v>
      </c>
      <c r="AT171" s="120">
        <f t="shared" si="97"/>
        <v>0.18</v>
      </c>
      <c r="AU171" s="106">
        <f t="shared" si="92"/>
        <v>2750</v>
      </c>
      <c r="AV171" s="106" t="str">
        <f t="shared" si="93"/>
        <v>C</v>
      </c>
      <c r="AW171" t="s">
        <v>128</v>
      </c>
      <c r="AX171" s="106">
        <f t="shared" si="94"/>
      </c>
      <c r="AY171" s="120">
        <f t="shared" si="103"/>
        <v>0</v>
      </c>
      <c r="AZ171" s="106">
        <f t="shared" si="95"/>
        <v>1711.79</v>
      </c>
      <c r="BA171" s="120">
        <f t="shared" si="99"/>
        <v>1711.79</v>
      </c>
      <c r="BB171" s="106">
        <f t="shared" si="96"/>
        <v>5313.650000000003</v>
      </c>
      <c r="BC171" s="120">
        <f t="shared" si="100"/>
        <v>5313.6500000000015</v>
      </c>
    </row>
    <row r="172" spans="1:55" ht="12.75">
      <c r="A172" s="38">
        <v>36999</v>
      </c>
      <c r="B172" s="172"/>
      <c r="C172" s="173"/>
      <c r="D172" s="174"/>
      <c r="E172" s="174"/>
      <c r="F172" s="22" t="s">
        <v>85</v>
      </c>
      <c r="G172" s="58">
        <v>400</v>
      </c>
      <c r="H172" s="22" t="s">
        <v>407</v>
      </c>
      <c r="I172" s="22" t="s">
        <v>366</v>
      </c>
      <c r="J172" s="171" t="s">
        <v>362</v>
      </c>
      <c r="K172" s="120"/>
      <c r="L172" s="142">
        <f t="shared" si="101"/>
        <v>1711.79</v>
      </c>
      <c r="M172" s="120">
        <f t="shared" si="102"/>
        <v>4913.650000000003</v>
      </c>
      <c r="N172" s="129">
        <f t="shared" si="69"/>
        <v>400</v>
      </c>
      <c r="O172" s="129">
        <f t="shared" si="70"/>
      </c>
      <c r="P172" s="129">
        <f t="shared" si="71"/>
      </c>
      <c r="Q172" s="129">
        <f t="shared" si="72"/>
      </c>
      <c r="R172" s="129">
        <f t="shared" si="73"/>
      </c>
      <c r="S172" s="129">
        <f t="shared" si="74"/>
      </c>
      <c r="T172" s="129">
        <f t="shared" si="89"/>
      </c>
      <c r="U172" s="129">
        <f t="shared" si="90"/>
      </c>
      <c r="V172" s="61">
        <f t="shared" si="75"/>
      </c>
      <c r="W172" s="61">
        <f t="shared" si="76"/>
      </c>
      <c r="X172" s="61">
        <f t="shared" si="77"/>
      </c>
      <c r="Y172" s="61">
        <f t="shared" si="78"/>
      </c>
      <c r="Z172" s="61">
        <f t="shared" si="79"/>
      </c>
      <c r="AA172" s="61">
        <f t="shared" si="80"/>
      </c>
      <c r="AB172" s="61">
        <f t="shared" si="81"/>
      </c>
      <c r="AC172" s="61">
        <f t="shared" si="82"/>
      </c>
      <c r="AD172" s="61">
        <f t="shared" si="83"/>
      </c>
      <c r="AE172" s="61">
        <f t="shared" si="84"/>
      </c>
      <c r="AF172" s="61">
        <f t="shared" si="85"/>
      </c>
      <c r="AS172" s="154">
        <f t="shared" si="91"/>
        <v>36999</v>
      </c>
      <c r="AT172" s="120">
        <f t="shared" si="97"/>
      </c>
      <c r="AU172" s="106">
        <f t="shared" si="92"/>
        <v>400</v>
      </c>
      <c r="AV172" s="106" t="str">
        <f t="shared" si="93"/>
        <v>C</v>
      </c>
      <c r="AW172" t="s">
        <v>128</v>
      </c>
      <c r="AX172" s="106">
        <f t="shared" si="94"/>
      </c>
      <c r="AY172" s="120">
        <f t="shared" si="103"/>
        <v>0</v>
      </c>
      <c r="AZ172" s="106">
        <f t="shared" si="95"/>
        <v>1711.79</v>
      </c>
      <c r="BA172" s="120">
        <f t="shared" si="99"/>
        <v>1711.79</v>
      </c>
      <c r="BB172" s="106">
        <f t="shared" si="96"/>
        <v>4913.650000000003</v>
      </c>
      <c r="BC172" s="120">
        <f t="shared" si="100"/>
        <v>4913.6500000000015</v>
      </c>
    </row>
    <row r="173" spans="1:55" ht="12.75">
      <c r="A173" s="38">
        <v>37007</v>
      </c>
      <c r="B173" s="172"/>
      <c r="C173" s="173"/>
      <c r="D173" s="174"/>
      <c r="E173" s="174"/>
      <c r="F173" s="22" t="s">
        <v>86</v>
      </c>
      <c r="G173" s="58">
        <v>675.06</v>
      </c>
      <c r="H173" s="22" t="s">
        <v>26</v>
      </c>
      <c r="I173" s="22" t="s">
        <v>366</v>
      </c>
      <c r="J173" s="171" t="s">
        <v>145</v>
      </c>
      <c r="K173" s="120"/>
      <c r="L173" s="142">
        <f t="shared" si="101"/>
        <v>1711.79</v>
      </c>
      <c r="M173" s="120">
        <f t="shared" si="102"/>
        <v>4238.590000000004</v>
      </c>
      <c r="N173" s="129">
        <f t="shared" si="69"/>
      </c>
      <c r="O173" s="129">
        <f t="shared" si="70"/>
      </c>
      <c r="P173" s="129">
        <f t="shared" si="71"/>
      </c>
      <c r="Q173" s="129">
        <f t="shared" si="72"/>
      </c>
      <c r="R173" s="129">
        <f t="shared" si="73"/>
      </c>
      <c r="S173" s="129">
        <f t="shared" si="74"/>
      </c>
      <c r="T173" s="129">
        <f t="shared" si="89"/>
        <v>675.06</v>
      </c>
      <c r="U173" s="129">
        <f t="shared" si="90"/>
      </c>
      <c r="V173" s="61">
        <f t="shared" si="75"/>
      </c>
      <c r="W173" s="61">
        <f t="shared" si="76"/>
      </c>
      <c r="X173" s="61">
        <f t="shared" si="77"/>
      </c>
      <c r="Y173" s="61">
        <f t="shared" si="78"/>
      </c>
      <c r="Z173" s="61">
        <f t="shared" si="79"/>
      </c>
      <c r="AA173" s="61">
        <f t="shared" si="80"/>
      </c>
      <c r="AB173" s="61">
        <f t="shared" si="81"/>
      </c>
      <c r="AC173" s="61">
        <f t="shared" si="82"/>
      </c>
      <c r="AD173" s="61">
        <f t="shared" si="83"/>
      </c>
      <c r="AE173" s="61">
        <f t="shared" si="84"/>
      </c>
      <c r="AF173" s="61">
        <f t="shared" si="85"/>
      </c>
      <c r="AS173" s="154">
        <f t="shared" si="91"/>
        <v>37007</v>
      </c>
      <c r="AT173" s="120">
        <f t="shared" si="97"/>
      </c>
      <c r="AU173" s="106">
        <f t="shared" si="92"/>
        <v>675.06</v>
      </c>
      <c r="AV173" s="106" t="str">
        <f t="shared" si="93"/>
        <v>C</v>
      </c>
      <c r="AW173" t="s">
        <v>128</v>
      </c>
      <c r="AX173" s="106">
        <f t="shared" si="94"/>
      </c>
      <c r="AY173" s="120">
        <f t="shared" si="103"/>
        <v>0</v>
      </c>
      <c r="AZ173" s="106">
        <f t="shared" si="95"/>
        <v>1711.79</v>
      </c>
      <c r="BA173" s="120">
        <f t="shared" si="99"/>
        <v>1711.79</v>
      </c>
      <c r="BB173" s="106">
        <f t="shared" si="96"/>
        <v>4238.590000000004</v>
      </c>
      <c r="BC173" s="120">
        <f t="shared" si="100"/>
        <v>4238.590000000002</v>
      </c>
    </row>
    <row r="174" spans="1:55" ht="12.75">
      <c r="A174" s="38">
        <v>37007</v>
      </c>
      <c r="B174" s="172"/>
      <c r="C174" s="173"/>
      <c r="D174" s="174"/>
      <c r="E174" s="174"/>
      <c r="F174" s="22" t="s">
        <v>24</v>
      </c>
      <c r="G174" s="58">
        <v>200</v>
      </c>
      <c r="H174" s="22" t="s">
        <v>407</v>
      </c>
      <c r="I174" s="22" t="s">
        <v>366</v>
      </c>
      <c r="J174" s="171" t="s">
        <v>362</v>
      </c>
      <c r="K174" s="120"/>
      <c r="L174" s="142">
        <f t="shared" si="101"/>
        <v>1711.79</v>
      </c>
      <c r="M174" s="120">
        <f t="shared" si="102"/>
        <v>4038.590000000004</v>
      </c>
      <c r="N174" s="129">
        <f t="shared" si="69"/>
        <v>200</v>
      </c>
      <c r="O174" s="129">
        <f t="shared" si="70"/>
      </c>
      <c r="P174" s="129">
        <f t="shared" si="71"/>
      </c>
      <c r="Q174" s="129">
        <f t="shared" si="72"/>
      </c>
      <c r="R174" s="129">
        <f t="shared" si="73"/>
      </c>
      <c r="S174" s="129">
        <f t="shared" si="74"/>
      </c>
      <c r="T174" s="129">
        <f t="shared" si="89"/>
      </c>
      <c r="U174" s="129">
        <f t="shared" si="90"/>
      </c>
      <c r="V174" s="61">
        <f t="shared" si="75"/>
      </c>
      <c r="W174" s="61">
        <f t="shared" si="76"/>
      </c>
      <c r="X174" s="61">
        <f t="shared" si="77"/>
      </c>
      <c r="Y174" s="61">
        <f t="shared" si="78"/>
      </c>
      <c r="Z174" s="61">
        <f t="shared" si="79"/>
      </c>
      <c r="AA174" s="61">
        <f t="shared" si="80"/>
      </c>
      <c r="AB174" s="61">
        <f t="shared" si="81"/>
      </c>
      <c r="AC174" s="61">
        <f t="shared" si="82"/>
      </c>
      <c r="AD174" s="61">
        <f t="shared" si="83"/>
      </c>
      <c r="AE174" s="61">
        <f t="shared" si="84"/>
      </c>
      <c r="AF174" s="61">
        <f t="shared" si="85"/>
      </c>
      <c r="AS174" s="154">
        <f t="shared" si="91"/>
        <v>37007</v>
      </c>
      <c r="AT174" s="120">
        <f t="shared" si="97"/>
      </c>
      <c r="AU174" s="106">
        <f t="shared" si="92"/>
        <v>200</v>
      </c>
      <c r="AV174" s="106" t="str">
        <f t="shared" si="93"/>
        <v>C</v>
      </c>
      <c r="AW174" t="s">
        <v>128</v>
      </c>
      <c r="AX174" s="106">
        <f t="shared" si="94"/>
      </c>
      <c r="AY174" s="120">
        <f t="shared" si="103"/>
        <v>0</v>
      </c>
      <c r="AZ174" s="106">
        <f t="shared" si="95"/>
        <v>1711.79</v>
      </c>
      <c r="BA174" s="120">
        <f t="shared" si="99"/>
        <v>1711.79</v>
      </c>
      <c r="BB174" s="106">
        <f t="shared" si="96"/>
        <v>4038.590000000004</v>
      </c>
      <c r="BC174" s="120">
        <f t="shared" si="100"/>
        <v>4038.590000000002</v>
      </c>
    </row>
    <row r="175" spans="1:55" ht="12.75">
      <c r="A175" s="38">
        <v>37007</v>
      </c>
      <c r="B175" s="172"/>
      <c r="C175" s="173">
        <v>200</v>
      </c>
      <c r="D175" s="174"/>
      <c r="E175" s="174"/>
      <c r="F175" s="22"/>
      <c r="G175" s="58"/>
      <c r="H175" s="22" t="s">
        <v>37</v>
      </c>
      <c r="I175" s="22" t="s">
        <v>364</v>
      </c>
      <c r="J175" s="171"/>
      <c r="K175" s="120"/>
      <c r="L175" s="142">
        <f t="shared" si="101"/>
        <v>1911.79</v>
      </c>
      <c r="M175" s="120">
        <f t="shared" si="102"/>
        <v>4038.590000000004</v>
      </c>
      <c r="N175" s="129">
        <f t="shared" si="69"/>
      </c>
      <c r="O175" s="129">
        <f t="shared" si="70"/>
      </c>
      <c r="P175" s="129">
        <f t="shared" si="71"/>
      </c>
      <c r="Q175" s="129">
        <f t="shared" si="72"/>
      </c>
      <c r="R175" s="129">
        <f t="shared" si="73"/>
      </c>
      <c r="S175" s="129">
        <f t="shared" si="74"/>
      </c>
      <c r="T175" s="129">
        <f t="shared" si="89"/>
      </c>
      <c r="U175" s="129">
        <f t="shared" si="90"/>
      </c>
      <c r="V175" s="61">
        <f t="shared" si="75"/>
      </c>
      <c r="W175" s="61">
        <f t="shared" si="76"/>
      </c>
      <c r="X175" s="61">
        <f t="shared" si="77"/>
      </c>
      <c r="Y175" s="61">
        <f t="shared" si="78"/>
      </c>
      <c r="Z175" s="61">
        <f t="shared" si="79"/>
      </c>
      <c r="AA175" s="61">
        <f t="shared" si="80"/>
      </c>
      <c r="AB175" s="61">
        <f t="shared" si="81"/>
      </c>
      <c r="AC175" s="61">
        <f t="shared" si="82"/>
      </c>
      <c r="AD175" s="61">
        <f t="shared" si="83"/>
      </c>
      <c r="AE175" s="61">
        <f t="shared" si="84"/>
      </c>
      <c r="AF175" s="61">
        <f t="shared" si="85"/>
      </c>
      <c r="AS175" s="154">
        <f t="shared" si="91"/>
        <v>37007</v>
      </c>
      <c r="AT175" s="120">
        <f t="shared" si="97"/>
        <v>200</v>
      </c>
      <c r="AU175" s="106">
        <f t="shared" si="92"/>
      </c>
      <c r="AV175" s="106" t="str">
        <f t="shared" si="93"/>
        <v>B</v>
      </c>
      <c r="AW175" t="s">
        <v>128</v>
      </c>
      <c r="AX175" s="106">
        <f t="shared" si="94"/>
      </c>
      <c r="AY175" s="120">
        <f t="shared" si="103"/>
        <v>0</v>
      </c>
      <c r="AZ175" s="106">
        <f t="shared" si="95"/>
        <v>1911.79</v>
      </c>
      <c r="BA175" s="120">
        <f t="shared" si="99"/>
        <v>1911.79</v>
      </c>
      <c r="BB175" s="106">
        <f t="shared" si="96"/>
        <v>4038.590000000004</v>
      </c>
      <c r="BC175" s="120">
        <f t="shared" si="100"/>
        <v>4038.590000000002</v>
      </c>
    </row>
    <row r="176" spans="1:55" ht="12.75">
      <c r="A176" s="38">
        <v>37007</v>
      </c>
      <c r="B176" s="172">
        <v>1592.09</v>
      </c>
      <c r="C176" s="173"/>
      <c r="D176" s="174"/>
      <c r="E176" s="174"/>
      <c r="F176" s="22" t="s">
        <v>87</v>
      </c>
      <c r="G176" s="58">
        <v>68</v>
      </c>
      <c r="H176" s="22" t="s">
        <v>345</v>
      </c>
      <c r="I176" s="22" t="s">
        <v>366</v>
      </c>
      <c r="J176" s="171" t="s">
        <v>364</v>
      </c>
      <c r="K176" s="120"/>
      <c r="L176" s="142">
        <f t="shared" si="101"/>
        <v>1911.79</v>
      </c>
      <c r="M176" s="120">
        <f t="shared" si="102"/>
        <v>5562.680000000004</v>
      </c>
      <c r="N176" s="129">
        <f t="shared" si="69"/>
      </c>
      <c r="O176" s="129">
        <f t="shared" si="70"/>
        <v>68</v>
      </c>
      <c r="P176" s="129">
        <f t="shared" si="71"/>
      </c>
      <c r="Q176" s="129">
        <f t="shared" si="72"/>
      </c>
      <c r="R176" s="129">
        <f t="shared" si="73"/>
      </c>
      <c r="S176" s="129">
        <f t="shared" si="74"/>
      </c>
      <c r="T176" s="129">
        <f t="shared" si="89"/>
      </c>
      <c r="U176" s="129">
        <f t="shared" si="90"/>
      </c>
      <c r="V176" s="61">
        <f t="shared" si="75"/>
      </c>
      <c r="W176" s="61">
        <f t="shared" si="76"/>
      </c>
      <c r="X176" s="61">
        <f t="shared" si="77"/>
      </c>
      <c r="Y176" s="61">
        <f t="shared" si="78"/>
      </c>
      <c r="Z176" s="61">
        <f t="shared" si="79"/>
      </c>
      <c r="AA176" s="61">
        <f t="shared" si="80"/>
      </c>
      <c r="AB176" s="61">
        <f t="shared" si="81"/>
      </c>
      <c r="AC176" s="61">
        <f t="shared" si="82"/>
      </c>
      <c r="AD176" s="61">
        <f t="shared" si="83"/>
      </c>
      <c r="AE176" s="61">
        <f t="shared" si="84"/>
      </c>
      <c r="AF176" s="61">
        <f t="shared" si="85"/>
      </c>
      <c r="AS176" s="154">
        <f t="shared" si="91"/>
        <v>37007</v>
      </c>
      <c r="AT176" s="120">
        <f t="shared" si="97"/>
        <v>1592.09</v>
      </c>
      <c r="AU176" s="106">
        <f t="shared" si="92"/>
        <v>68</v>
      </c>
      <c r="AV176" s="106" t="str">
        <f t="shared" si="93"/>
        <v>C</v>
      </c>
      <c r="AW176" t="s">
        <v>128</v>
      </c>
      <c r="AX176" s="106">
        <f t="shared" si="94"/>
      </c>
      <c r="AY176" s="120">
        <f t="shared" si="103"/>
        <v>0</v>
      </c>
      <c r="AZ176" s="106">
        <f t="shared" si="95"/>
        <v>1911.79</v>
      </c>
      <c r="BA176" s="120">
        <f t="shared" si="99"/>
        <v>1911.79</v>
      </c>
      <c r="BB176" s="106">
        <f t="shared" si="96"/>
        <v>5562.680000000004</v>
      </c>
      <c r="BC176" s="120">
        <f t="shared" si="100"/>
        <v>5562.680000000002</v>
      </c>
    </row>
    <row r="177" spans="1:55" ht="12.75">
      <c r="A177" s="38">
        <v>37011</v>
      </c>
      <c r="B177" s="172"/>
      <c r="C177" s="173"/>
      <c r="D177" s="174"/>
      <c r="E177" s="174"/>
      <c r="F177" s="22" t="s">
        <v>88</v>
      </c>
      <c r="G177" s="58">
        <v>102.2</v>
      </c>
      <c r="H177" s="22" t="s">
        <v>381</v>
      </c>
      <c r="I177" s="22" t="s">
        <v>366</v>
      </c>
      <c r="J177" s="171" t="s">
        <v>375</v>
      </c>
      <c r="K177" s="120"/>
      <c r="L177" s="142">
        <f t="shared" si="101"/>
        <v>1911.79</v>
      </c>
      <c r="M177" s="120">
        <f t="shared" si="102"/>
        <v>5460.480000000004</v>
      </c>
      <c r="N177" s="129">
        <f t="shared" si="69"/>
      </c>
      <c r="O177" s="129">
        <f t="shared" si="70"/>
      </c>
      <c r="P177" s="129">
        <f t="shared" si="71"/>
      </c>
      <c r="Q177" s="129">
        <f t="shared" si="72"/>
      </c>
      <c r="R177" s="129">
        <f t="shared" si="73"/>
      </c>
      <c r="S177" s="129">
        <f t="shared" si="74"/>
      </c>
      <c r="T177" s="129">
        <f t="shared" si="89"/>
      </c>
      <c r="U177" s="129">
        <f t="shared" si="90"/>
      </c>
      <c r="V177" s="61">
        <f t="shared" si="75"/>
      </c>
      <c r="W177" s="61">
        <f t="shared" si="76"/>
      </c>
      <c r="X177" s="61">
        <f t="shared" si="77"/>
      </c>
      <c r="Y177" s="61">
        <f t="shared" si="78"/>
        <v>102.2</v>
      </c>
      <c r="Z177" s="61">
        <f t="shared" si="79"/>
      </c>
      <c r="AA177" s="61">
        <f t="shared" si="80"/>
      </c>
      <c r="AB177" s="61">
        <f t="shared" si="81"/>
      </c>
      <c r="AC177" s="61">
        <f t="shared" si="82"/>
      </c>
      <c r="AD177" s="61">
        <f t="shared" si="83"/>
      </c>
      <c r="AE177" s="61">
        <f t="shared" si="84"/>
      </c>
      <c r="AF177" s="61">
        <f t="shared" si="85"/>
      </c>
      <c r="AS177" s="154">
        <f t="shared" si="91"/>
        <v>37011</v>
      </c>
      <c r="AT177" s="120">
        <f t="shared" si="97"/>
      </c>
      <c r="AU177" s="106">
        <f t="shared" si="92"/>
        <v>102.2</v>
      </c>
      <c r="AV177" s="106" t="str">
        <f t="shared" si="93"/>
        <v>C</v>
      </c>
      <c r="AW177" t="s">
        <v>128</v>
      </c>
      <c r="AX177" s="106">
        <f t="shared" si="94"/>
      </c>
      <c r="AY177" s="120">
        <f t="shared" si="103"/>
        <v>0</v>
      </c>
      <c r="AZ177" s="106">
        <f t="shared" si="95"/>
        <v>1911.79</v>
      </c>
      <c r="BA177" s="120">
        <f t="shared" si="99"/>
        <v>1911.79</v>
      </c>
      <c r="BB177" s="106">
        <f t="shared" si="96"/>
        <v>5460.480000000004</v>
      </c>
      <c r="BC177" s="120">
        <f t="shared" si="100"/>
        <v>5460.480000000002</v>
      </c>
    </row>
    <row r="178" spans="1:55" ht="12.75">
      <c r="A178" s="38">
        <v>37011</v>
      </c>
      <c r="B178" s="172"/>
      <c r="C178" s="173"/>
      <c r="D178" s="174"/>
      <c r="E178" s="174"/>
      <c r="F178" s="22" t="s">
        <v>89</v>
      </c>
      <c r="G178" s="58">
        <v>180</v>
      </c>
      <c r="H178" s="22" t="s">
        <v>337</v>
      </c>
      <c r="I178" s="22" t="s">
        <v>366</v>
      </c>
      <c r="J178" s="171" t="s">
        <v>146</v>
      </c>
      <c r="K178" s="120"/>
      <c r="L178" s="142">
        <f t="shared" si="101"/>
        <v>1911.79</v>
      </c>
      <c r="M178" s="120">
        <f t="shared" si="102"/>
        <v>5280.480000000004</v>
      </c>
      <c r="N178" s="129">
        <f aca="true" t="shared" si="104" ref="N178:N241">IF(I178=" ","",IF(J178="A",SUM(G178),IF(J178&lt;&gt;"A","")))</f>
      </c>
      <c r="O178" s="129">
        <f aca="true" t="shared" si="105" ref="O178:O241">IF(I178=" ","",IF(J178="B",SUM(G178),IF(J178&lt;&gt;"B","")))</f>
      </c>
      <c r="P178" s="129">
        <f aca="true" t="shared" si="106" ref="P178:P241">IF(I178=" ","",IF(J178="C",SUM(G178),IF(J178&lt;&gt;"C","")))</f>
      </c>
      <c r="Q178" s="129">
        <f aca="true" t="shared" si="107" ref="Q178:Q241">IF(I178=" ","",IF(J178="D",SUM(G178),IF(J178&lt;&gt;"D","")))</f>
      </c>
      <c r="R178" s="129">
        <f aca="true" t="shared" si="108" ref="R178:R241">IF(I178=" ","",IF(J178="E",SUM(G178),IF(J178&lt;&gt;"E","")))</f>
      </c>
      <c r="S178" s="129">
        <f aca="true" t="shared" si="109" ref="S178:S241">IF(I178=" ","",IF(J178="F",SUM(G178),IF(J178&lt;&gt;"F","")))</f>
      </c>
      <c r="T178" s="129">
        <f t="shared" si="89"/>
      </c>
      <c r="U178" s="129">
        <f t="shared" si="90"/>
        <v>180</v>
      </c>
      <c r="V178" s="61">
        <f aca="true" t="shared" si="110" ref="V178:V241">IF(I178=" ","",IF(J178="G",SUM(G178),IF(J178&lt;&gt;"G","")))</f>
      </c>
      <c r="W178" s="61">
        <f aca="true" t="shared" si="111" ref="W178:W241">IF(I178=" ","",IF(J178="H",SUM(G178),IF(J178&lt;&gt;"H","")))</f>
      </c>
      <c r="X178" s="61">
        <f aca="true" t="shared" si="112" ref="X178:X241">IF(I178=" ","",IF(J178="I",SUM(G178),IF(J178&lt;&gt;"I","")))</f>
      </c>
      <c r="Y178" s="61">
        <f aca="true" t="shared" si="113" ref="Y178:Y241">IF(I178=" ","",IF(J178="J",SUM(G178),IF(J178&lt;&gt;"J","")))</f>
      </c>
      <c r="Z178" s="61">
        <f aca="true" t="shared" si="114" ref="Z178:Z241">IF(I178=" ","",IF(J178="K",SUM(G178),IF(J178&lt;&gt;"K","")))</f>
      </c>
      <c r="AA178" s="61">
        <f aca="true" t="shared" si="115" ref="AA178:AA241">IF(I178=" ","",IF(J178="L",SUM(G178),IF(J178&lt;&gt;"L","")))</f>
      </c>
      <c r="AB178" s="61">
        <f aca="true" t="shared" si="116" ref="AB178:AB241">IF(I178=" ","",IF(J178="M",SUM(G178),IF(J178&lt;&gt;"M","")))</f>
      </c>
      <c r="AC178" s="61">
        <f aca="true" t="shared" si="117" ref="AC178:AC241">IF(I178=" ","",IF(J178="N",SUM(G178),IF(J178&lt;&gt;"N","")))</f>
      </c>
      <c r="AD178" s="61">
        <f aca="true" t="shared" si="118" ref="AD178:AD241">IF(I178=" ","",IF(J178="O",SUM(G178),IF(J178&lt;&gt;"O","")))</f>
      </c>
      <c r="AE178" s="61">
        <f aca="true" t="shared" si="119" ref="AE178:AE241">IF(I178=" ","",IF(J178="P",SUM(G178),IF(J178&lt;&gt;"P","")))</f>
      </c>
      <c r="AF178" s="61">
        <f aca="true" t="shared" si="120" ref="AF178:AF241">IF(I178=" ","",IF(J178="Q",SUM(G178),IF(J178&lt;&gt;"Q","")))</f>
      </c>
      <c r="AS178" s="154">
        <f t="shared" si="91"/>
        <v>37011</v>
      </c>
      <c r="AT178" s="120">
        <f t="shared" si="97"/>
      </c>
      <c r="AU178" s="106">
        <f t="shared" si="92"/>
        <v>180</v>
      </c>
      <c r="AV178" s="106" t="str">
        <f t="shared" si="93"/>
        <v>C</v>
      </c>
      <c r="AW178" t="s">
        <v>128</v>
      </c>
      <c r="AX178" s="106">
        <f t="shared" si="94"/>
      </c>
      <c r="AY178" s="120">
        <f t="shared" si="103"/>
        <v>0</v>
      </c>
      <c r="AZ178" s="106">
        <f t="shared" si="95"/>
        <v>1911.79</v>
      </c>
      <c r="BA178" s="120">
        <f t="shared" si="99"/>
        <v>1911.79</v>
      </c>
      <c r="BB178" s="106">
        <f t="shared" si="96"/>
        <v>5280.480000000004</v>
      </c>
      <c r="BC178" s="120">
        <f t="shared" si="100"/>
        <v>5280.480000000002</v>
      </c>
    </row>
    <row r="179" spans="1:55" ht="12.75">
      <c r="A179" s="38">
        <v>37011</v>
      </c>
      <c r="B179" s="172"/>
      <c r="C179" s="173"/>
      <c r="D179" s="174"/>
      <c r="E179" s="174"/>
      <c r="F179" s="22" t="s">
        <v>90</v>
      </c>
      <c r="G179" s="58">
        <v>192</v>
      </c>
      <c r="H179" s="22"/>
      <c r="I179" s="22" t="s">
        <v>366</v>
      </c>
      <c r="J179" s="171" t="s">
        <v>146</v>
      </c>
      <c r="K179" s="120"/>
      <c r="L179" s="142">
        <f t="shared" si="101"/>
        <v>1911.79</v>
      </c>
      <c r="M179" s="120">
        <f t="shared" si="102"/>
        <v>5088.480000000004</v>
      </c>
      <c r="N179" s="129">
        <f t="shared" si="104"/>
      </c>
      <c r="O179" s="129">
        <f t="shared" si="105"/>
      </c>
      <c r="P179" s="129">
        <f t="shared" si="106"/>
      </c>
      <c r="Q179" s="129">
        <f t="shared" si="107"/>
      </c>
      <c r="R179" s="129">
        <f t="shared" si="108"/>
      </c>
      <c r="S179" s="129">
        <f t="shared" si="109"/>
      </c>
      <c r="T179" s="129">
        <f t="shared" si="89"/>
      </c>
      <c r="U179" s="129">
        <f t="shared" si="90"/>
        <v>192</v>
      </c>
      <c r="V179" s="61">
        <f t="shared" si="110"/>
      </c>
      <c r="W179" s="61">
        <f t="shared" si="111"/>
      </c>
      <c r="X179" s="61">
        <f t="shared" si="112"/>
      </c>
      <c r="Y179" s="61">
        <f t="shared" si="113"/>
      </c>
      <c r="Z179" s="61">
        <f t="shared" si="114"/>
      </c>
      <c r="AA179" s="61">
        <f t="shared" si="115"/>
      </c>
      <c r="AB179" s="61">
        <f t="shared" si="116"/>
      </c>
      <c r="AC179" s="61">
        <f t="shared" si="117"/>
      </c>
      <c r="AD179" s="61">
        <f t="shared" si="118"/>
      </c>
      <c r="AE179" s="61">
        <f t="shared" si="119"/>
      </c>
      <c r="AF179" s="61">
        <f t="shared" si="120"/>
      </c>
      <c r="AS179" s="154">
        <f t="shared" si="91"/>
        <v>37011</v>
      </c>
      <c r="AT179" s="120">
        <f t="shared" si="97"/>
      </c>
      <c r="AU179" s="106">
        <f t="shared" si="92"/>
        <v>192</v>
      </c>
      <c r="AV179" s="106" t="str">
        <f t="shared" si="93"/>
        <v>C</v>
      </c>
      <c r="AW179" t="s">
        <v>128</v>
      </c>
      <c r="AX179" s="106">
        <f t="shared" si="94"/>
      </c>
      <c r="AY179" s="120">
        <f t="shared" si="103"/>
        <v>0</v>
      </c>
      <c r="AZ179" s="106">
        <f t="shared" si="95"/>
        <v>1911.79</v>
      </c>
      <c r="BA179" s="120">
        <f t="shared" si="99"/>
        <v>1911.79</v>
      </c>
      <c r="BB179" s="106">
        <f t="shared" si="96"/>
        <v>5088.480000000004</v>
      </c>
      <c r="BC179" s="120">
        <f t="shared" si="100"/>
        <v>5088.480000000002</v>
      </c>
    </row>
    <row r="180" spans="1:55" ht="12.75">
      <c r="A180" s="38" t="s">
        <v>348</v>
      </c>
      <c r="B180" s="58"/>
      <c r="C180" s="58"/>
      <c r="D180" s="58"/>
      <c r="E180" s="58"/>
      <c r="F180" s="58" t="s">
        <v>18</v>
      </c>
      <c r="G180" s="58">
        <v>104</v>
      </c>
      <c r="H180" s="58" t="s">
        <v>420</v>
      </c>
      <c r="I180" s="119" t="s">
        <v>366</v>
      </c>
      <c r="J180" s="123" t="s">
        <v>362</v>
      </c>
      <c r="K180" s="120"/>
      <c r="L180" s="142">
        <f t="shared" si="101"/>
        <v>1911.79</v>
      </c>
      <c r="M180" s="120">
        <f t="shared" si="102"/>
        <v>4984.480000000004</v>
      </c>
      <c r="N180" s="129">
        <f t="shared" si="104"/>
        <v>104</v>
      </c>
      <c r="O180" s="129">
        <f t="shared" si="105"/>
      </c>
      <c r="P180" s="129">
        <f t="shared" si="106"/>
      </c>
      <c r="Q180" s="129">
        <f t="shared" si="107"/>
      </c>
      <c r="R180" s="129">
        <f t="shared" si="108"/>
      </c>
      <c r="S180" s="129">
        <f t="shared" si="109"/>
      </c>
      <c r="T180" s="129">
        <f t="shared" si="89"/>
      </c>
      <c r="U180" s="129">
        <f t="shared" si="90"/>
      </c>
      <c r="V180" s="61">
        <f t="shared" si="110"/>
      </c>
      <c r="W180" s="61">
        <f t="shared" si="111"/>
      </c>
      <c r="X180" s="61">
        <f t="shared" si="112"/>
      </c>
      <c r="Y180" s="61">
        <f t="shared" si="113"/>
      </c>
      <c r="Z180" s="61">
        <f t="shared" si="114"/>
      </c>
      <c r="AA180" s="61">
        <f t="shared" si="115"/>
      </c>
      <c r="AB180" s="61">
        <f t="shared" si="116"/>
      </c>
      <c r="AC180" s="61">
        <f t="shared" si="117"/>
      </c>
      <c r="AD180" s="61">
        <f t="shared" si="118"/>
      </c>
      <c r="AE180" s="61">
        <f t="shared" si="119"/>
      </c>
      <c r="AF180" s="61">
        <f t="shared" si="120"/>
      </c>
      <c r="AS180" s="154" t="str">
        <f t="shared" si="91"/>
        <v>Monthly</v>
      </c>
      <c r="AT180" s="120">
        <f t="shared" si="97"/>
      </c>
      <c r="AU180" s="106">
        <f t="shared" si="92"/>
        <v>104</v>
      </c>
      <c r="AV180" s="106" t="str">
        <f t="shared" si="93"/>
        <v>C</v>
      </c>
      <c r="AW180" t="s">
        <v>128</v>
      </c>
      <c r="AX180" s="106">
        <f t="shared" si="94"/>
      </c>
      <c r="AY180" s="120">
        <f t="shared" si="103"/>
        <v>0</v>
      </c>
      <c r="AZ180" s="106">
        <f t="shared" si="95"/>
        <v>1911.79</v>
      </c>
      <c r="BA180" s="120">
        <f t="shared" si="99"/>
        <v>1911.79</v>
      </c>
      <c r="BB180" s="106">
        <f t="shared" si="96"/>
        <v>4984.480000000004</v>
      </c>
      <c r="BC180" s="120">
        <f t="shared" si="100"/>
        <v>4984.480000000002</v>
      </c>
    </row>
    <row r="181" spans="1:55" ht="12.75">
      <c r="A181" s="38" t="s">
        <v>348</v>
      </c>
      <c r="B181" s="58"/>
      <c r="C181" s="58"/>
      <c r="D181" s="58"/>
      <c r="E181" s="58"/>
      <c r="F181" s="58" t="s">
        <v>18</v>
      </c>
      <c r="G181" s="58">
        <v>8</v>
      </c>
      <c r="H181" s="58" t="s">
        <v>421</v>
      </c>
      <c r="I181" s="119" t="s">
        <v>366</v>
      </c>
      <c r="J181" s="119" t="s">
        <v>362</v>
      </c>
      <c r="K181" s="120"/>
      <c r="L181" s="142">
        <f t="shared" si="101"/>
        <v>1911.79</v>
      </c>
      <c r="M181" s="120">
        <f t="shared" si="102"/>
        <v>4976.480000000004</v>
      </c>
      <c r="N181" s="129">
        <f t="shared" si="104"/>
        <v>8</v>
      </c>
      <c r="O181" s="129">
        <f t="shared" si="105"/>
      </c>
      <c r="P181" s="129">
        <f t="shared" si="106"/>
      </c>
      <c r="Q181" s="129">
        <f t="shared" si="107"/>
      </c>
      <c r="R181" s="129">
        <f t="shared" si="108"/>
      </c>
      <c r="S181" s="129">
        <f t="shared" si="109"/>
      </c>
      <c r="T181" s="129">
        <f t="shared" si="89"/>
      </c>
      <c r="U181" s="129">
        <f t="shared" si="90"/>
      </c>
      <c r="V181" s="61">
        <f t="shared" si="110"/>
      </c>
      <c r="W181" s="61">
        <f t="shared" si="111"/>
      </c>
      <c r="X181" s="61">
        <f t="shared" si="112"/>
      </c>
      <c r="Y181" s="61">
        <f t="shared" si="113"/>
      </c>
      <c r="Z181" s="61">
        <f t="shared" si="114"/>
      </c>
      <c r="AA181" s="61">
        <f t="shared" si="115"/>
      </c>
      <c r="AB181" s="61">
        <f t="shared" si="116"/>
      </c>
      <c r="AC181" s="61">
        <f t="shared" si="117"/>
      </c>
      <c r="AD181" s="61">
        <f t="shared" si="118"/>
      </c>
      <c r="AE181" s="61">
        <f t="shared" si="119"/>
      </c>
      <c r="AF181" s="61">
        <f t="shared" si="120"/>
      </c>
      <c r="AS181" s="154" t="str">
        <f t="shared" si="91"/>
        <v>Monthly</v>
      </c>
      <c r="AT181" s="120">
        <f t="shared" si="97"/>
      </c>
      <c r="AU181" s="106">
        <f t="shared" si="92"/>
        <v>8</v>
      </c>
      <c r="AV181" s="106" t="str">
        <f t="shared" si="93"/>
        <v>C</v>
      </c>
      <c r="AW181" t="s">
        <v>128</v>
      </c>
      <c r="AX181" s="106">
        <f t="shared" si="94"/>
      </c>
      <c r="AY181" s="120">
        <f t="shared" si="103"/>
        <v>0</v>
      </c>
      <c r="AZ181" s="106">
        <f t="shared" si="95"/>
        <v>1911.79</v>
      </c>
      <c r="BA181" s="120">
        <f t="shared" si="99"/>
        <v>1911.79</v>
      </c>
      <c r="BB181" s="106">
        <f t="shared" si="96"/>
        <v>4976.480000000004</v>
      </c>
      <c r="BC181" s="120">
        <f t="shared" si="100"/>
        <v>4976.480000000002</v>
      </c>
    </row>
    <row r="182" spans="1:55" ht="12.75">
      <c r="A182" s="38" t="s">
        <v>348</v>
      </c>
      <c r="B182" s="58"/>
      <c r="C182" s="58"/>
      <c r="D182" s="58"/>
      <c r="E182" s="58"/>
      <c r="F182" s="58" t="s">
        <v>18</v>
      </c>
      <c r="G182" s="58">
        <v>50</v>
      </c>
      <c r="H182" s="58" t="s">
        <v>11</v>
      </c>
      <c r="I182" s="119" t="s">
        <v>366</v>
      </c>
      <c r="J182" s="119" t="s">
        <v>362</v>
      </c>
      <c r="K182" s="120"/>
      <c r="L182" s="142">
        <f t="shared" si="101"/>
        <v>1911.79</v>
      </c>
      <c r="M182" s="120">
        <f t="shared" si="102"/>
        <v>4926.480000000004</v>
      </c>
      <c r="N182" s="129">
        <f t="shared" si="104"/>
        <v>50</v>
      </c>
      <c r="O182" s="129">
        <f t="shared" si="105"/>
      </c>
      <c r="P182" s="129">
        <f t="shared" si="106"/>
      </c>
      <c r="Q182" s="129">
        <f t="shared" si="107"/>
      </c>
      <c r="R182" s="129">
        <f t="shared" si="108"/>
      </c>
      <c r="S182" s="129">
        <f t="shared" si="109"/>
      </c>
      <c r="T182" s="129">
        <f t="shared" si="89"/>
      </c>
      <c r="U182" s="129">
        <f t="shared" si="90"/>
      </c>
      <c r="V182" s="61">
        <f t="shared" si="110"/>
      </c>
      <c r="W182" s="61">
        <f t="shared" si="111"/>
      </c>
      <c r="X182" s="61">
        <f t="shared" si="112"/>
      </c>
      <c r="Y182" s="61">
        <f t="shared" si="113"/>
      </c>
      <c r="Z182" s="61">
        <f t="shared" si="114"/>
      </c>
      <c r="AA182" s="61">
        <f t="shared" si="115"/>
      </c>
      <c r="AB182" s="61">
        <f t="shared" si="116"/>
      </c>
      <c r="AC182" s="61">
        <f t="shared" si="117"/>
      </c>
      <c r="AD182" s="61">
        <f t="shared" si="118"/>
      </c>
      <c r="AE182" s="61">
        <f t="shared" si="119"/>
      </c>
      <c r="AF182" s="61">
        <f t="shared" si="120"/>
      </c>
      <c r="AS182" s="154" t="str">
        <f t="shared" si="91"/>
        <v>Monthly</v>
      </c>
      <c r="AT182" s="120">
        <f t="shared" si="97"/>
      </c>
      <c r="AU182" s="106">
        <f t="shared" si="92"/>
        <v>50</v>
      </c>
      <c r="AV182" s="106" t="str">
        <f t="shared" si="93"/>
        <v>C</v>
      </c>
      <c r="AW182" t="s">
        <v>128</v>
      </c>
      <c r="AX182" s="106">
        <f t="shared" si="94"/>
      </c>
      <c r="AY182" s="120">
        <f t="shared" si="103"/>
        <v>0</v>
      </c>
      <c r="AZ182" s="106">
        <f t="shared" si="95"/>
        <v>1911.79</v>
      </c>
      <c r="BA182" s="120">
        <f t="shared" si="99"/>
        <v>1911.79</v>
      </c>
      <c r="BB182" s="106">
        <f t="shared" si="96"/>
        <v>4926.480000000004</v>
      </c>
      <c r="BC182" s="120">
        <f t="shared" si="100"/>
        <v>4926.480000000002</v>
      </c>
    </row>
    <row r="183" spans="1:55" ht="12.75">
      <c r="A183" s="38" t="s">
        <v>348</v>
      </c>
      <c r="B183" s="58"/>
      <c r="C183" s="58"/>
      <c r="D183" s="58"/>
      <c r="E183" s="58"/>
      <c r="F183" s="58" t="s">
        <v>19</v>
      </c>
      <c r="G183" s="58">
        <v>1500</v>
      </c>
      <c r="H183" s="58" t="s">
        <v>12</v>
      </c>
      <c r="I183" s="119" t="s">
        <v>366</v>
      </c>
      <c r="J183" s="119" t="s">
        <v>362</v>
      </c>
      <c r="K183" s="120"/>
      <c r="L183" s="142">
        <f t="shared" si="101"/>
        <v>1911.79</v>
      </c>
      <c r="M183" s="120">
        <f t="shared" si="102"/>
        <v>3426.480000000004</v>
      </c>
      <c r="N183" s="129">
        <f t="shared" si="104"/>
        <v>1500</v>
      </c>
      <c r="O183" s="129">
        <f t="shared" si="105"/>
      </c>
      <c r="P183" s="129">
        <f t="shared" si="106"/>
      </c>
      <c r="Q183" s="129">
        <f t="shared" si="107"/>
      </c>
      <c r="R183" s="129">
        <f t="shared" si="108"/>
      </c>
      <c r="S183" s="129">
        <f t="shared" si="109"/>
      </c>
      <c r="T183" s="129">
        <f t="shared" si="89"/>
      </c>
      <c r="U183" s="129">
        <f t="shared" si="90"/>
      </c>
      <c r="V183" s="61">
        <f t="shared" si="110"/>
      </c>
      <c r="W183" s="61">
        <f t="shared" si="111"/>
      </c>
      <c r="X183" s="61">
        <f t="shared" si="112"/>
      </c>
      <c r="Y183" s="61">
        <f t="shared" si="113"/>
      </c>
      <c r="Z183" s="61">
        <f t="shared" si="114"/>
      </c>
      <c r="AA183" s="61">
        <f t="shared" si="115"/>
      </c>
      <c r="AB183" s="61">
        <f t="shared" si="116"/>
      </c>
      <c r="AC183" s="61">
        <f t="shared" si="117"/>
      </c>
      <c r="AD183" s="61">
        <f t="shared" si="118"/>
      </c>
      <c r="AE183" s="61">
        <f t="shared" si="119"/>
      </c>
      <c r="AF183" s="61">
        <f t="shared" si="120"/>
      </c>
      <c r="AS183" s="154" t="str">
        <f t="shared" si="91"/>
        <v>Monthly</v>
      </c>
      <c r="AT183" s="120">
        <f t="shared" si="97"/>
      </c>
      <c r="AU183" s="106">
        <f t="shared" si="92"/>
        <v>1500</v>
      </c>
      <c r="AV183" s="106" t="str">
        <f t="shared" si="93"/>
        <v>C</v>
      </c>
      <c r="AW183" t="s">
        <v>128</v>
      </c>
      <c r="AX183" s="106">
        <f t="shared" si="94"/>
      </c>
      <c r="AY183" s="120">
        <f t="shared" si="103"/>
        <v>0</v>
      </c>
      <c r="AZ183" s="106">
        <f t="shared" si="95"/>
        <v>1911.79</v>
      </c>
      <c r="BA183" s="120">
        <f t="shared" si="99"/>
        <v>1911.79</v>
      </c>
      <c r="BB183" s="106">
        <f t="shared" si="96"/>
        <v>3426.480000000004</v>
      </c>
      <c r="BC183" s="120">
        <f t="shared" si="100"/>
        <v>3426.4800000000023</v>
      </c>
    </row>
    <row r="184" spans="1:55" ht="12.75">
      <c r="A184" s="38">
        <v>37012</v>
      </c>
      <c r="B184" s="172"/>
      <c r="C184" s="173"/>
      <c r="D184" s="174"/>
      <c r="E184" s="174"/>
      <c r="F184" s="22" t="s">
        <v>20</v>
      </c>
      <c r="G184" s="58">
        <v>6.65</v>
      </c>
      <c r="H184" s="22" t="s">
        <v>21</v>
      </c>
      <c r="I184" s="22" t="s">
        <v>364</v>
      </c>
      <c r="J184" s="171" t="s">
        <v>386</v>
      </c>
      <c r="K184" s="120"/>
      <c r="L184" s="142">
        <f t="shared" si="101"/>
        <v>1905.1399999999999</v>
      </c>
      <c r="M184" s="120">
        <f t="shared" si="102"/>
        <v>3426.480000000004</v>
      </c>
      <c r="N184" s="129">
        <f t="shared" si="104"/>
      </c>
      <c r="O184" s="129">
        <f t="shared" si="105"/>
      </c>
      <c r="P184" s="129">
        <f t="shared" si="106"/>
      </c>
      <c r="Q184" s="129">
        <f t="shared" si="107"/>
      </c>
      <c r="R184" s="129">
        <f t="shared" si="108"/>
      </c>
      <c r="S184" s="129">
        <f t="shared" si="109"/>
      </c>
      <c r="T184" s="129">
        <f t="shared" si="89"/>
      </c>
      <c r="U184" s="129">
        <f t="shared" si="90"/>
      </c>
      <c r="V184" s="61">
        <f t="shared" si="110"/>
      </c>
      <c r="W184" s="61">
        <f t="shared" si="111"/>
      </c>
      <c r="X184" s="61">
        <f t="shared" si="112"/>
      </c>
      <c r="Y184" s="61">
        <f t="shared" si="113"/>
      </c>
      <c r="Z184" s="61">
        <f t="shared" si="114"/>
      </c>
      <c r="AA184" s="61">
        <f t="shared" si="115"/>
      </c>
      <c r="AB184" s="61">
        <f t="shared" si="116"/>
      </c>
      <c r="AC184" s="61">
        <f t="shared" si="117"/>
      </c>
      <c r="AD184" s="61">
        <f t="shared" si="118"/>
      </c>
      <c r="AE184" s="61">
        <f t="shared" si="119"/>
        <v>6.65</v>
      </c>
      <c r="AF184" s="61">
        <f t="shared" si="120"/>
      </c>
      <c r="AS184" s="154">
        <f t="shared" si="91"/>
        <v>37012</v>
      </c>
      <c r="AT184" s="120">
        <f t="shared" si="97"/>
      </c>
      <c r="AU184" s="106">
        <f t="shared" si="92"/>
        <v>6.65</v>
      </c>
      <c r="AV184" s="106" t="str">
        <f t="shared" si="93"/>
        <v>B</v>
      </c>
      <c r="AW184" t="s">
        <v>128</v>
      </c>
      <c r="AX184" s="106">
        <f t="shared" si="94"/>
      </c>
      <c r="AY184" s="120">
        <f t="shared" si="103"/>
        <v>0</v>
      </c>
      <c r="AZ184" s="106">
        <f t="shared" si="95"/>
        <v>1905.1399999999999</v>
      </c>
      <c r="BA184" s="120">
        <f t="shared" si="99"/>
        <v>1905.1399999999999</v>
      </c>
      <c r="BB184" s="106">
        <f t="shared" si="96"/>
        <v>3426.480000000004</v>
      </c>
      <c r="BC184" s="120">
        <f t="shared" si="100"/>
        <v>3426.4800000000023</v>
      </c>
    </row>
    <row r="185" spans="1:55" ht="12.75">
      <c r="A185" s="38">
        <v>37016</v>
      </c>
      <c r="B185" s="172">
        <v>1643.56</v>
      </c>
      <c r="C185" s="173"/>
      <c r="D185" s="174">
        <v>0.23</v>
      </c>
      <c r="E185" s="174"/>
      <c r="F185" s="22" t="s">
        <v>18</v>
      </c>
      <c r="G185" s="58">
        <v>4.58</v>
      </c>
      <c r="H185" s="22" t="s">
        <v>379</v>
      </c>
      <c r="I185" s="22" t="s">
        <v>366</v>
      </c>
      <c r="J185" s="171" t="s">
        <v>373</v>
      </c>
      <c r="K185" s="120"/>
      <c r="L185" s="142">
        <f t="shared" si="101"/>
        <v>1905.1399999999999</v>
      </c>
      <c r="M185" s="120">
        <f t="shared" si="102"/>
        <v>5065.690000000004</v>
      </c>
      <c r="N185" s="129">
        <f t="shared" si="104"/>
      </c>
      <c r="O185" s="129">
        <f t="shared" si="105"/>
      </c>
      <c r="P185" s="129">
        <f t="shared" si="106"/>
      </c>
      <c r="Q185" s="129">
        <f t="shared" si="107"/>
      </c>
      <c r="R185" s="129">
        <f t="shared" si="108"/>
      </c>
      <c r="S185" s="129">
        <f t="shared" si="109"/>
      </c>
      <c r="T185" s="129">
        <f t="shared" si="89"/>
      </c>
      <c r="U185" s="129">
        <f t="shared" si="90"/>
      </c>
      <c r="V185" s="61">
        <f t="shared" si="110"/>
      </c>
      <c r="W185" s="61">
        <f t="shared" si="111"/>
        <v>4.58</v>
      </c>
      <c r="X185" s="61">
        <f t="shared" si="112"/>
      </c>
      <c r="Y185" s="61">
        <f t="shared" si="113"/>
      </c>
      <c r="Z185" s="61">
        <f t="shared" si="114"/>
      </c>
      <c r="AA185" s="61">
        <f t="shared" si="115"/>
      </c>
      <c r="AB185" s="61">
        <f t="shared" si="116"/>
      </c>
      <c r="AC185" s="61">
        <f t="shared" si="117"/>
      </c>
      <c r="AD185" s="61">
        <f t="shared" si="118"/>
      </c>
      <c r="AE185" s="61">
        <f t="shared" si="119"/>
      </c>
      <c r="AF185" s="61">
        <f t="shared" si="120"/>
      </c>
      <c r="AS185" s="154">
        <f t="shared" si="91"/>
        <v>37016</v>
      </c>
      <c r="AT185" s="120">
        <f t="shared" si="97"/>
        <v>1643.79</v>
      </c>
      <c r="AU185" s="106">
        <f t="shared" si="92"/>
        <v>4.58</v>
      </c>
      <c r="AV185" s="106" t="str">
        <f t="shared" si="93"/>
        <v>C</v>
      </c>
      <c r="AW185" t="s">
        <v>128</v>
      </c>
      <c r="AX185" s="106">
        <f t="shared" si="94"/>
      </c>
      <c r="AY185" s="120">
        <f t="shared" si="103"/>
        <v>0</v>
      </c>
      <c r="AZ185" s="106">
        <f t="shared" si="95"/>
        <v>1905.1399999999999</v>
      </c>
      <c r="BA185" s="120">
        <f t="shared" si="99"/>
        <v>1905.1399999999999</v>
      </c>
      <c r="BB185" s="106">
        <f t="shared" si="96"/>
        <v>5065.690000000004</v>
      </c>
      <c r="BC185" s="120">
        <f t="shared" si="100"/>
        <v>5065.690000000002</v>
      </c>
    </row>
    <row r="186" spans="1:55" ht="12.75">
      <c r="A186" s="38">
        <v>37019</v>
      </c>
      <c r="B186" s="172">
        <v>1104.27</v>
      </c>
      <c r="C186" s="173"/>
      <c r="D186" s="174"/>
      <c r="E186" s="174"/>
      <c r="F186" s="22" t="s">
        <v>24</v>
      </c>
      <c r="G186" s="58">
        <v>37.4</v>
      </c>
      <c r="H186" s="22" t="s">
        <v>381</v>
      </c>
      <c r="I186" s="22" t="s">
        <v>366</v>
      </c>
      <c r="J186" s="171" t="s">
        <v>375</v>
      </c>
      <c r="K186" s="120"/>
      <c r="L186" s="142">
        <f t="shared" si="101"/>
        <v>1905.1399999999999</v>
      </c>
      <c r="M186" s="120">
        <f t="shared" si="102"/>
        <v>6132.560000000005</v>
      </c>
      <c r="N186" s="129">
        <f t="shared" si="104"/>
      </c>
      <c r="O186" s="129">
        <f t="shared" si="105"/>
      </c>
      <c r="P186" s="129">
        <f t="shared" si="106"/>
      </c>
      <c r="Q186" s="129">
        <f t="shared" si="107"/>
      </c>
      <c r="R186" s="129">
        <f t="shared" si="108"/>
      </c>
      <c r="S186" s="129">
        <f t="shared" si="109"/>
      </c>
      <c r="T186" s="129">
        <f t="shared" si="89"/>
      </c>
      <c r="U186" s="129">
        <f t="shared" si="90"/>
      </c>
      <c r="V186" s="61">
        <f t="shared" si="110"/>
      </c>
      <c r="W186" s="61">
        <f t="shared" si="111"/>
      </c>
      <c r="X186" s="61">
        <f t="shared" si="112"/>
      </c>
      <c r="Y186" s="61">
        <f t="shared" si="113"/>
        <v>37.4</v>
      </c>
      <c r="Z186" s="61">
        <f t="shared" si="114"/>
      </c>
      <c r="AA186" s="61">
        <f t="shared" si="115"/>
      </c>
      <c r="AB186" s="61">
        <f t="shared" si="116"/>
      </c>
      <c r="AC186" s="61">
        <f t="shared" si="117"/>
      </c>
      <c r="AD186" s="61">
        <f t="shared" si="118"/>
      </c>
      <c r="AE186" s="61">
        <f t="shared" si="119"/>
      </c>
      <c r="AF186" s="61">
        <f t="shared" si="120"/>
      </c>
      <c r="AS186" s="154">
        <f t="shared" si="91"/>
        <v>37019</v>
      </c>
      <c r="AT186" s="120">
        <f t="shared" si="97"/>
        <v>1104.27</v>
      </c>
      <c r="AU186" s="106">
        <f t="shared" si="92"/>
        <v>37.4</v>
      </c>
      <c r="AV186" s="106" t="str">
        <f t="shared" si="93"/>
        <v>C</v>
      </c>
      <c r="AW186" t="s">
        <v>128</v>
      </c>
      <c r="AX186" s="106">
        <f t="shared" si="94"/>
      </c>
      <c r="AY186" s="120">
        <f t="shared" si="103"/>
        <v>0</v>
      </c>
      <c r="AZ186" s="106">
        <f t="shared" si="95"/>
        <v>1905.1399999999999</v>
      </c>
      <c r="BA186" s="120">
        <f t="shared" si="99"/>
        <v>1905.1399999999999</v>
      </c>
      <c r="BB186" s="106">
        <f t="shared" si="96"/>
        <v>6132.560000000005</v>
      </c>
      <c r="BC186" s="120">
        <f t="shared" si="100"/>
        <v>6132.560000000003</v>
      </c>
    </row>
    <row r="187" spans="1:55" ht="12.75">
      <c r="A187" s="38">
        <v>37019</v>
      </c>
      <c r="B187" s="172"/>
      <c r="C187" s="173"/>
      <c r="D187" s="174"/>
      <c r="E187" s="174"/>
      <c r="F187" s="22" t="s">
        <v>92</v>
      </c>
      <c r="G187" s="58">
        <v>574.58</v>
      </c>
      <c r="H187" s="22" t="s">
        <v>405</v>
      </c>
      <c r="I187" s="22" t="s">
        <v>366</v>
      </c>
      <c r="J187" s="171" t="s">
        <v>384</v>
      </c>
      <c r="K187" s="120"/>
      <c r="L187" s="142">
        <f t="shared" si="101"/>
        <v>1905.1399999999999</v>
      </c>
      <c r="M187" s="120">
        <f t="shared" si="102"/>
        <v>5557.980000000005</v>
      </c>
      <c r="N187" s="129">
        <f t="shared" si="104"/>
      </c>
      <c r="O187" s="129">
        <f t="shared" si="105"/>
      </c>
      <c r="P187" s="129">
        <f t="shared" si="106"/>
      </c>
      <c r="Q187" s="129">
        <f t="shared" si="107"/>
      </c>
      <c r="R187" s="129">
        <f t="shared" si="108"/>
      </c>
      <c r="S187" s="129">
        <f t="shared" si="109"/>
      </c>
      <c r="T187" s="129">
        <f t="shared" si="89"/>
      </c>
      <c r="U187" s="129">
        <f t="shared" si="90"/>
      </c>
      <c r="V187" s="61">
        <f t="shared" si="110"/>
      </c>
      <c r="W187" s="61">
        <f t="shared" si="111"/>
      </c>
      <c r="X187" s="61">
        <f t="shared" si="112"/>
      </c>
      <c r="Y187" s="61">
        <f t="shared" si="113"/>
      </c>
      <c r="Z187" s="61">
        <f t="shared" si="114"/>
      </c>
      <c r="AA187" s="61">
        <f t="shared" si="115"/>
      </c>
      <c r="AB187" s="61">
        <f t="shared" si="116"/>
      </c>
      <c r="AC187" s="61">
        <f t="shared" si="117"/>
        <v>574.58</v>
      </c>
      <c r="AD187" s="61">
        <f t="shared" si="118"/>
      </c>
      <c r="AE187" s="61">
        <f t="shared" si="119"/>
      </c>
      <c r="AF187" s="61">
        <f t="shared" si="120"/>
      </c>
      <c r="AS187" s="154">
        <f t="shared" si="91"/>
        <v>37019</v>
      </c>
      <c r="AT187" s="120">
        <f t="shared" si="97"/>
      </c>
      <c r="AU187" s="106">
        <f t="shared" si="92"/>
        <v>574.58</v>
      </c>
      <c r="AV187" s="106" t="str">
        <f t="shared" si="93"/>
        <v>C</v>
      </c>
      <c r="AW187" t="s">
        <v>128</v>
      </c>
      <c r="AX187" s="106">
        <f t="shared" si="94"/>
      </c>
      <c r="AY187" s="120">
        <f t="shared" si="103"/>
        <v>0</v>
      </c>
      <c r="AZ187" s="106">
        <f t="shared" si="95"/>
        <v>1905.1399999999999</v>
      </c>
      <c r="BA187" s="120">
        <f t="shared" si="99"/>
        <v>1905.1399999999999</v>
      </c>
      <c r="BB187" s="106">
        <f t="shared" si="96"/>
        <v>5557.980000000005</v>
      </c>
      <c r="BC187" s="120">
        <f t="shared" si="100"/>
        <v>5557.980000000003</v>
      </c>
    </row>
    <row r="188" spans="1:55" ht="12.75">
      <c r="A188" s="38">
        <v>37023</v>
      </c>
      <c r="B188" s="172">
        <v>1695.81</v>
      </c>
      <c r="C188" s="173"/>
      <c r="D188" s="174"/>
      <c r="E188" s="174"/>
      <c r="F188" s="22" t="s">
        <v>96</v>
      </c>
      <c r="G188" s="58">
        <v>1364.17</v>
      </c>
      <c r="H188" s="22" t="s">
        <v>407</v>
      </c>
      <c r="I188" s="22" t="s">
        <v>366</v>
      </c>
      <c r="J188" s="171" t="s">
        <v>362</v>
      </c>
      <c r="K188" s="120"/>
      <c r="L188" s="142">
        <f t="shared" si="101"/>
        <v>1905.1399999999999</v>
      </c>
      <c r="M188" s="120">
        <f t="shared" si="102"/>
        <v>5889.620000000004</v>
      </c>
      <c r="N188" s="129">
        <f t="shared" si="104"/>
        <v>1364.17</v>
      </c>
      <c r="O188" s="129">
        <f t="shared" si="105"/>
      </c>
      <c r="P188" s="129">
        <f t="shared" si="106"/>
      </c>
      <c r="Q188" s="129">
        <f t="shared" si="107"/>
      </c>
      <c r="R188" s="129">
        <f t="shared" si="108"/>
      </c>
      <c r="S188" s="129">
        <f t="shared" si="109"/>
      </c>
      <c r="T188" s="129">
        <f t="shared" si="89"/>
      </c>
      <c r="U188" s="129">
        <f t="shared" si="90"/>
      </c>
      <c r="V188" s="61">
        <f t="shared" si="110"/>
      </c>
      <c r="W188" s="61">
        <f t="shared" si="111"/>
      </c>
      <c r="X188" s="61">
        <f t="shared" si="112"/>
      </c>
      <c r="Y188" s="61">
        <f t="shared" si="113"/>
      </c>
      <c r="Z188" s="61">
        <f t="shared" si="114"/>
      </c>
      <c r="AA188" s="61">
        <f t="shared" si="115"/>
      </c>
      <c r="AB188" s="61">
        <f t="shared" si="116"/>
      </c>
      <c r="AC188" s="61">
        <f t="shared" si="117"/>
      </c>
      <c r="AD188" s="61">
        <f t="shared" si="118"/>
      </c>
      <c r="AE188" s="61">
        <f t="shared" si="119"/>
      </c>
      <c r="AF188" s="61">
        <f t="shared" si="120"/>
      </c>
      <c r="AS188" s="154">
        <f t="shared" si="91"/>
        <v>37023</v>
      </c>
      <c r="AT188" s="120">
        <f t="shared" si="97"/>
        <v>1695.81</v>
      </c>
      <c r="AU188" s="106">
        <f t="shared" si="92"/>
        <v>1364.17</v>
      </c>
      <c r="AV188" s="106" t="str">
        <f t="shared" si="93"/>
        <v>C</v>
      </c>
      <c r="AW188" t="s">
        <v>128</v>
      </c>
      <c r="AX188" s="106">
        <f t="shared" si="94"/>
      </c>
      <c r="AY188" s="120">
        <f t="shared" si="103"/>
        <v>0</v>
      </c>
      <c r="AZ188" s="106">
        <f t="shared" si="95"/>
        <v>1905.1399999999999</v>
      </c>
      <c r="BA188" s="120">
        <f t="shared" si="99"/>
        <v>1905.1399999999999</v>
      </c>
      <c r="BB188" s="106">
        <f t="shared" si="96"/>
        <v>5889.620000000004</v>
      </c>
      <c r="BC188" s="120">
        <f t="shared" si="100"/>
        <v>5889.620000000003</v>
      </c>
    </row>
    <row r="189" spans="1:55" ht="12.75">
      <c r="A189" s="38">
        <v>37026</v>
      </c>
      <c r="B189" s="172"/>
      <c r="C189" s="173"/>
      <c r="D189" s="174"/>
      <c r="E189" s="174"/>
      <c r="F189" s="22" t="s">
        <v>97</v>
      </c>
      <c r="G189" s="58">
        <v>250</v>
      </c>
      <c r="H189" s="22" t="s">
        <v>337</v>
      </c>
      <c r="I189" s="22" t="s">
        <v>366</v>
      </c>
      <c r="J189" s="171" t="s">
        <v>371</v>
      </c>
      <c r="K189" s="120"/>
      <c r="L189" s="142">
        <f t="shared" si="101"/>
        <v>1905.1399999999999</v>
      </c>
      <c r="M189" s="120">
        <f t="shared" si="102"/>
        <v>5639.620000000004</v>
      </c>
      <c r="N189" s="129">
        <f t="shared" si="104"/>
      </c>
      <c r="O189" s="129">
        <f t="shared" si="105"/>
      </c>
      <c r="P189" s="129">
        <f t="shared" si="106"/>
      </c>
      <c r="Q189" s="129">
        <f t="shared" si="107"/>
      </c>
      <c r="R189" s="129">
        <f t="shared" si="108"/>
      </c>
      <c r="S189" s="129">
        <f t="shared" si="109"/>
        <v>250</v>
      </c>
      <c r="T189" s="129">
        <f t="shared" si="89"/>
      </c>
      <c r="U189" s="129">
        <f t="shared" si="90"/>
      </c>
      <c r="V189" s="61">
        <f t="shared" si="110"/>
      </c>
      <c r="W189" s="61">
        <f t="shared" si="111"/>
      </c>
      <c r="X189" s="61">
        <f t="shared" si="112"/>
      </c>
      <c r="Y189" s="61">
        <f t="shared" si="113"/>
      </c>
      <c r="Z189" s="61">
        <f t="shared" si="114"/>
      </c>
      <c r="AA189" s="61">
        <f t="shared" si="115"/>
      </c>
      <c r="AB189" s="61">
        <f t="shared" si="116"/>
      </c>
      <c r="AC189" s="61">
        <f t="shared" si="117"/>
      </c>
      <c r="AD189" s="61">
        <f t="shared" si="118"/>
      </c>
      <c r="AE189" s="61">
        <f t="shared" si="119"/>
      </c>
      <c r="AF189" s="61">
        <f t="shared" si="120"/>
      </c>
      <c r="AS189" s="154">
        <f t="shared" si="91"/>
        <v>37026</v>
      </c>
      <c r="AT189" s="120">
        <f t="shared" si="97"/>
      </c>
      <c r="AU189" s="106">
        <f t="shared" si="92"/>
        <v>250</v>
      </c>
      <c r="AV189" s="106" t="str">
        <f t="shared" si="93"/>
        <v>C</v>
      </c>
      <c r="AW189" t="s">
        <v>128</v>
      </c>
      <c r="AX189" s="106">
        <f t="shared" si="94"/>
      </c>
      <c r="AY189" s="120">
        <f t="shared" si="103"/>
        <v>0</v>
      </c>
      <c r="AZ189" s="106">
        <f t="shared" si="95"/>
        <v>1905.1399999999999</v>
      </c>
      <c r="BA189" s="120">
        <f t="shared" si="99"/>
        <v>1905.1399999999999</v>
      </c>
      <c r="BB189" s="106">
        <f t="shared" si="96"/>
        <v>5639.620000000004</v>
      </c>
      <c r="BC189" s="120">
        <f t="shared" si="100"/>
        <v>5639.620000000003</v>
      </c>
    </row>
    <row r="190" spans="1:55" ht="12.75">
      <c r="A190" s="38">
        <v>37026</v>
      </c>
      <c r="B190" s="172"/>
      <c r="C190" s="173"/>
      <c r="D190" s="174"/>
      <c r="E190" s="174"/>
      <c r="F190" s="22" t="s">
        <v>98</v>
      </c>
      <c r="G190" s="58">
        <v>121.25</v>
      </c>
      <c r="H190" s="22" t="s">
        <v>324</v>
      </c>
      <c r="I190" s="22" t="s">
        <v>366</v>
      </c>
      <c r="J190" s="171" t="s">
        <v>146</v>
      </c>
      <c r="K190" s="120"/>
      <c r="L190" s="142">
        <f t="shared" si="101"/>
        <v>1905.1399999999999</v>
      </c>
      <c r="M190" s="120">
        <f t="shared" si="102"/>
        <v>5518.370000000004</v>
      </c>
      <c r="N190" s="129">
        <f t="shared" si="104"/>
      </c>
      <c r="O190" s="129">
        <f t="shared" si="105"/>
      </c>
      <c r="P190" s="129">
        <f t="shared" si="106"/>
      </c>
      <c r="Q190" s="129">
        <f t="shared" si="107"/>
      </c>
      <c r="R190" s="129">
        <f t="shared" si="108"/>
      </c>
      <c r="S190" s="129">
        <f t="shared" si="109"/>
      </c>
      <c r="T190" s="129">
        <f t="shared" si="89"/>
      </c>
      <c r="U190" s="129">
        <f t="shared" si="90"/>
        <v>121.25</v>
      </c>
      <c r="V190" s="61">
        <f t="shared" si="110"/>
      </c>
      <c r="W190" s="61">
        <f t="shared" si="111"/>
      </c>
      <c r="X190" s="61">
        <f t="shared" si="112"/>
      </c>
      <c r="Y190" s="61">
        <f t="shared" si="113"/>
      </c>
      <c r="Z190" s="61">
        <f t="shared" si="114"/>
      </c>
      <c r="AA190" s="61">
        <f t="shared" si="115"/>
      </c>
      <c r="AB190" s="61">
        <f t="shared" si="116"/>
      </c>
      <c r="AC190" s="61">
        <f t="shared" si="117"/>
      </c>
      <c r="AD190" s="61">
        <f t="shared" si="118"/>
      </c>
      <c r="AE190" s="61">
        <f t="shared" si="119"/>
      </c>
      <c r="AF190" s="61">
        <f t="shared" si="120"/>
      </c>
      <c r="AS190" s="154">
        <f t="shared" si="91"/>
        <v>37026</v>
      </c>
      <c r="AT190" s="120">
        <f t="shared" si="97"/>
      </c>
      <c r="AU190" s="106">
        <f t="shared" si="92"/>
        <v>121.25</v>
      </c>
      <c r="AV190" s="106" t="str">
        <f t="shared" si="93"/>
        <v>C</v>
      </c>
      <c r="AW190" t="s">
        <v>128</v>
      </c>
      <c r="AX190" s="106">
        <f t="shared" si="94"/>
      </c>
      <c r="AY190" s="120">
        <f t="shared" si="103"/>
        <v>0</v>
      </c>
      <c r="AZ190" s="106">
        <f t="shared" si="95"/>
        <v>1905.1399999999999</v>
      </c>
      <c r="BA190" s="120">
        <f t="shared" si="99"/>
        <v>1905.1399999999999</v>
      </c>
      <c r="BB190" s="106">
        <f t="shared" si="96"/>
        <v>5518.370000000004</v>
      </c>
      <c r="BC190" s="120">
        <f t="shared" si="100"/>
        <v>5518.370000000003</v>
      </c>
    </row>
    <row r="191" spans="1:55" ht="12.75">
      <c r="A191" s="38">
        <v>37027</v>
      </c>
      <c r="B191" s="172"/>
      <c r="C191" s="173"/>
      <c r="D191" s="174"/>
      <c r="E191" s="174"/>
      <c r="F191" s="22" t="s">
        <v>99</v>
      </c>
      <c r="G191" s="58">
        <v>1500</v>
      </c>
      <c r="H191" s="22" t="s">
        <v>345</v>
      </c>
      <c r="I191" s="22" t="s">
        <v>366</v>
      </c>
      <c r="J191" s="171" t="s">
        <v>364</v>
      </c>
      <c r="K191" s="120"/>
      <c r="L191" s="142">
        <f t="shared" si="101"/>
        <v>1905.1399999999999</v>
      </c>
      <c r="M191" s="120">
        <f t="shared" si="102"/>
        <v>4018.3700000000044</v>
      </c>
      <c r="N191" s="129">
        <f t="shared" si="104"/>
      </c>
      <c r="O191" s="129">
        <f t="shared" si="105"/>
        <v>1500</v>
      </c>
      <c r="P191" s="129">
        <f t="shared" si="106"/>
      </c>
      <c r="Q191" s="129">
        <f t="shared" si="107"/>
      </c>
      <c r="R191" s="129">
        <f t="shared" si="108"/>
      </c>
      <c r="S191" s="129">
        <f t="shared" si="109"/>
      </c>
      <c r="T191" s="129">
        <f t="shared" si="89"/>
      </c>
      <c r="U191" s="129">
        <f t="shared" si="90"/>
      </c>
      <c r="V191" s="61">
        <f t="shared" si="110"/>
      </c>
      <c r="W191" s="61">
        <f t="shared" si="111"/>
      </c>
      <c r="X191" s="61">
        <f t="shared" si="112"/>
      </c>
      <c r="Y191" s="61">
        <f t="shared" si="113"/>
      </c>
      <c r="Z191" s="61">
        <f t="shared" si="114"/>
      </c>
      <c r="AA191" s="61">
        <f t="shared" si="115"/>
      </c>
      <c r="AB191" s="61">
        <f t="shared" si="116"/>
      </c>
      <c r="AC191" s="61">
        <f t="shared" si="117"/>
      </c>
      <c r="AD191" s="61">
        <f t="shared" si="118"/>
      </c>
      <c r="AE191" s="61">
        <f t="shared" si="119"/>
      </c>
      <c r="AF191" s="61">
        <f t="shared" si="120"/>
      </c>
      <c r="AS191" s="154">
        <f t="shared" si="91"/>
        <v>37027</v>
      </c>
      <c r="AT191" s="120">
        <f t="shared" si="97"/>
      </c>
      <c r="AU191" s="106">
        <f t="shared" si="92"/>
        <v>1500</v>
      </c>
      <c r="AV191" s="106" t="str">
        <f t="shared" si="93"/>
        <v>C</v>
      </c>
      <c r="AW191" t="s">
        <v>128</v>
      </c>
      <c r="AX191" s="106">
        <f t="shared" si="94"/>
      </c>
      <c r="AY191" s="120">
        <f t="shared" si="103"/>
        <v>0</v>
      </c>
      <c r="AZ191" s="106">
        <f t="shared" si="95"/>
        <v>1905.1399999999999</v>
      </c>
      <c r="BA191" s="120">
        <f t="shared" si="99"/>
        <v>1905.1399999999999</v>
      </c>
      <c r="BB191" s="106">
        <f t="shared" si="96"/>
        <v>4018.3700000000044</v>
      </c>
      <c r="BC191" s="120">
        <f t="shared" si="100"/>
        <v>4018.3700000000026</v>
      </c>
    </row>
    <row r="192" spans="1:55" ht="12.75">
      <c r="A192" s="38">
        <v>37028</v>
      </c>
      <c r="B192" s="172"/>
      <c r="C192" s="173"/>
      <c r="D192" s="174"/>
      <c r="E192" s="174"/>
      <c r="F192" s="22" t="s">
        <v>24</v>
      </c>
      <c r="G192" s="58">
        <v>100</v>
      </c>
      <c r="H192" s="22" t="s">
        <v>33</v>
      </c>
      <c r="I192" s="22" t="s">
        <v>366</v>
      </c>
      <c r="J192" s="171" t="s">
        <v>377</v>
      </c>
      <c r="K192" s="120"/>
      <c r="L192" s="142">
        <f t="shared" si="101"/>
        <v>1905.1399999999999</v>
      </c>
      <c r="M192" s="120">
        <f t="shared" si="102"/>
        <v>3918.3700000000044</v>
      </c>
      <c r="N192" s="129">
        <f t="shared" si="104"/>
      </c>
      <c r="O192" s="129">
        <f t="shared" si="105"/>
      </c>
      <c r="P192" s="129">
        <f t="shared" si="106"/>
      </c>
      <c r="Q192" s="129">
        <f t="shared" si="107"/>
      </c>
      <c r="R192" s="129">
        <f t="shared" si="108"/>
      </c>
      <c r="S192" s="129">
        <f t="shared" si="109"/>
      </c>
      <c r="T192" s="129">
        <f t="shared" si="89"/>
      </c>
      <c r="U192" s="129">
        <f t="shared" si="90"/>
      </c>
      <c r="V192" s="61">
        <f t="shared" si="110"/>
      </c>
      <c r="W192" s="61">
        <f t="shared" si="111"/>
      </c>
      <c r="X192" s="61">
        <f t="shared" si="112"/>
      </c>
      <c r="Y192" s="61">
        <f t="shared" si="113"/>
      </c>
      <c r="Z192" s="61">
        <f t="shared" si="114"/>
      </c>
      <c r="AA192" s="61">
        <f t="shared" si="115"/>
        <v>100</v>
      </c>
      <c r="AB192" s="61">
        <f t="shared" si="116"/>
      </c>
      <c r="AC192" s="61">
        <f t="shared" si="117"/>
      </c>
      <c r="AD192" s="61">
        <f t="shared" si="118"/>
      </c>
      <c r="AE192" s="61">
        <f t="shared" si="119"/>
      </c>
      <c r="AF192" s="61">
        <f t="shared" si="120"/>
      </c>
      <c r="AS192" s="154">
        <f t="shared" si="91"/>
        <v>37028</v>
      </c>
      <c r="AT192" s="120">
        <f t="shared" si="97"/>
      </c>
      <c r="AU192" s="106">
        <f t="shared" si="92"/>
        <v>100</v>
      </c>
      <c r="AV192" s="106" t="str">
        <f t="shared" si="93"/>
        <v>C</v>
      </c>
      <c r="AW192" t="s">
        <v>128</v>
      </c>
      <c r="AX192" s="106">
        <f t="shared" si="94"/>
      </c>
      <c r="AY192" s="120">
        <f t="shared" si="103"/>
        <v>0</v>
      </c>
      <c r="AZ192" s="106">
        <f t="shared" si="95"/>
        <v>1905.1399999999999</v>
      </c>
      <c r="BA192" s="120">
        <f t="shared" si="99"/>
        <v>1905.1399999999999</v>
      </c>
      <c r="BB192" s="106">
        <f t="shared" si="96"/>
        <v>3918.3700000000044</v>
      </c>
      <c r="BC192" s="120">
        <f t="shared" si="100"/>
        <v>3918.3700000000026</v>
      </c>
    </row>
    <row r="193" spans="1:55" ht="12.75">
      <c r="A193" s="38">
        <v>37030</v>
      </c>
      <c r="B193" s="175">
        <v>2153.67</v>
      </c>
      <c r="C193" s="176"/>
      <c r="D193" s="177"/>
      <c r="E193" s="177"/>
      <c r="F193" s="22" t="s">
        <v>100</v>
      </c>
      <c r="G193" s="58">
        <v>295</v>
      </c>
      <c r="H193" s="22" t="s">
        <v>324</v>
      </c>
      <c r="I193" s="22" t="s">
        <v>366</v>
      </c>
      <c r="J193" s="171" t="s">
        <v>146</v>
      </c>
      <c r="K193" s="120"/>
      <c r="L193" s="142">
        <f t="shared" si="101"/>
        <v>1905.1399999999999</v>
      </c>
      <c r="M193" s="120">
        <f t="shared" si="102"/>
        <v>5777.0400000000045</v>
      </c>
      <c r="N193" s="129">
        <f t="shared" si="104"/>
      </c>
      <c r="O193" s="129">
        <f t="shared" si="105"/>
      </c>
      <c r="P193" s="129">
        <f t="shared" si="106"/>
      </c>
      <c r="Q193" s="129">
        <f t="shared" si="107"/>
      </c>
      <c r="R193" s="129">
        <f t="shared" si="108"/>
      </c>
      <c r="S193" s="129">
        <f t="shared" si="109"/>
      </c>
      <c r="T193" s="129">
        <f t="shared" si="89"/>
      </c>
      <c r="U193" s="129">
        <f t="shared" si="90"/>
        <v>295</v>
      </c>
      <c r="V193" s="61">
        <f t="shared" si="110"/>
      </c>
      <c r="W193" s="61">
        <f t="shared" si="111"/>
      </c>
      <c r="X193" s="61">
        <f t="shared" si="112"/>
      </c>
      <c r="Y193" s="61">
        <f t="shared" si="113"/>
      </c>
      <c r="Z193" s="61">
        <f t="shared" si="114"/>
      </c>
      <c r="AA193" s="61">
        <f t="shared" si="115"/>
      </c>
      <c r="AB193" s="61">
        <f t="shared" si="116"/>
      </c>
      <c r="AC193" s="61">
        <f t="shared" si="117"/>
      </c>
      <c r="AD193" s="61">
        <f t="shared" si="118"/>
      </c>
      <c r="AE193" s="61">
        <f t="shared" si="119"/>
      </c>
      <c r="AF193" s="61">
        <f t="shared" si="120"/>
      </c>
      <c r="AS193" s="154">
        <f t="shared" si="91"/>
        <v>37030</v>
      </c>
      <c r="AT193" s="120">
        <f t="shared" si="97"/>
        <v>2153.67</v>
      </c>
      <c r="AU193" s="106">
        <f t="shared" si="92"/>
        <v>295</v>
      </c>
      <c r="AV193" s="106" t="str">
        <f t="shared" si="93"/>
        <v>C</v>
      </c>
      <c r="AW193" t="s">
        <v>128</v>
      </c>
      <c r="AX193" s="106">
        <f t="shared" si="94"/>
      </c>
      <c r="AY193" s="120">
        <f t="shared" si="103"/>
        <v>0</v>
      </c>
      <c r="AZ193" s="106">
        <f t="shared" si="95"/>
        <v>1905.1399999999999</v>
      </c>
      <c r="BA193" s="120">
        <f t="shared" si="99"/>
        <v>1905.1399999999999</v>
      </c>
      <c r="BB193" s="106">
        <f t="shared" si="96"/>
        <v>5777.0400000000045</v>
      </c>
      <c r="BC193" s="120">
        <f t="shared" si="100"/>
        <v>5777.040000000003</v>
      </c>
    </row>
    <row r="194" spans="1:55" ht="12.75">
      <c r="A194" s="38">
        <v>37030</v>
      </c>
      <c r="B194" s="175"/>
      <c r="C194" s="176">
        <v>500</v>
      </c>
      <c r="D194" s="177"/>
      <c r="E194" s="177"/>
      <c r="F194" s="22" t="s">
        <v>101</v>
      </c>
      <c r="G194" s="58">
        <v>2000</v>
      </c>
      <c r="H194" s="22" t="s">
        <v>342</v>
      </c>
      <c r="I194" s="22" t="s">
        <v>364</v>
      </c>
      <c r="J194" s="171"/>
      <c r="K194" s="120">
        <v>2000</v>
      </c>
      <c r="L194" s="142">
        <f aca="true" t="shared" si="121" ref="L194:L225">IF(I194="","",IF(I194="B",SUM(L193+B194+C194+D194+E194-G194),IF(I194&lt;&gt;"B",SUM(L193))))</f>
        <v>405.1399999999999</v>
      </c>
      <c r="M194" s="120">
        <f aca="true" t="shared" si="122" ref="M194:M225">IF(I194="","",IF(I194="C",SUM(M193+B194+D194+E194+C194-G194),IF(I194&lt;&gt;"C",SUM(M193))))</f>
        <v>5777.0400000000045</v>
      </c>
      <c r="N194" s="129">
        <f t="shared" si="104"/>
      </c>
      <c r="O194" s="129">
        <f t="shared" si="105"/>
      </c>
      <c r="P194" s="129">
        <f t="shared" si="106"/>
      </c>
      <c r="Q194" s="129">
        <f t="shared" si="107"/>
      </c>
      <c r="R194" s="129">
        <f t="shared" si="108"/>
      </c>
      <c r="S194" s="129">
        <f t="shared" si="109"/>
      </c>
      <c r="T194" s="129">
        <f t="shared" si="89"/>
      </c>
      <c r="U194" s="129">
        <f t="shared" si="90"/>
      </c>
      <c r="V194" s="61">
        <f t="shared" si="110"/>
      </c>
      <c r="W194" s="61">
        <f t="shared" si="111"/>
      </c>
      <c r="X194" s="61">
        <f t="shared" si="112"/>
      </c>
      <c r="Y194" s="61">
        <f t="shared" si="113"/>
      </c>
      <c r="Z194" s="61">
        <f t="shared" si="114"/>
      </c>
      <c r="AA194" s="61">
        <f t="shared" si="115"/>
      </c>
      <c r="AB194" s="61">
        <f t="shared" si="116"/>
      </c>
      <c r="AC194" s="61">
        <f t="shared" si="117"/>
      </c>
      <c r="AD194" s="61">
        <f t="shared" si="118"/>
      </c>
      <c r="AE194" s="61">
        <f t="shared" si="119"/>
      </c>
      <c r="AF194" s="61">
        <f t="shared" si="120"/>
      </c>
      <c r="AS194" s="154">
        <f t="shared" si="91"/>
        <v>37030</v>
      </c>
      <c r="AT194" s="120">
        <f t="shared" si="97"/>
        <v>500</v>
      </c>
      <c r="AU194" s="106">
        <f t="shared" si="92"/>
        <v>2000</v>
      </c>
      <c r="AV194" s="106" t="str">
        <f t="shared" si="93"/>
        <v>B</v>
      </c>
      <c r="AW194" t="s">
        <v>128</v>
      </c>
      <c r="AX194" s="106">
        <f t="shared" si="94"/>
        <v>2000</v>
      </c>
      <c r="AY194" s="120">
        <v>2000</v>
      </c>
      <c r="AZ194" s="106">
        <f t="shared" si="95"/>
        <v>405.1399999999999</v>
      </c>
      <c r="BA194" s="120">
        <f t="shared" si="99"/>
        <v>405.1399999999999</v>
      </c>
      <c r="BB194" s="106">
        <f t="shared" si="96"/>
        <v>5777.0400000000045</v>
      </c>
      <c r="BC194" s="120">
        <f t="shared" si="100"/>
        <v>5777.040000000003</v>
      </c>
    </row>
    <row r="195" spans="1:55" ht="12.75">
      <c r="A195" s="38">
        <v>37033</v>
      </c>
      <c r="B195" s="175"/>
      <c r="C195" s="176"/>
      <c r="D195" s="177"/>
      <c r="E195" s="177"/>
      <c r="F195" s="22" t="s">
        <v>102</v>
      </c>
      <c r="G195" s="58">
        <v>700</v>
      </c>
      <c r="H195" s="22" t="s">
        <v>407</v>
      </c>
      <c r="I195" s="22" t="s">
        <v>366</v>
      </c>
      <c r="J195" s="171" t="s">
        <v>362</v>
      </c>
      <c r="K195" s="142">
        <f aca="true" t="shared" si="123" ref="K195:K201">IF(I195="","",IF(I195="A",SUM(K194+E195+B195+C195+D195-G195),IF(I195&lt;&gt;"B",SUM(K194))))</f>
        <v>2000</v>
      </c>
      <c r="L195" s="142">
        <f t="shared" si="121"/>
        <v>405.1399999999999</v>
      </c>
      <c r="M195" s="120">
        <f t="shared" si="122"/>
        <v>5077.0400000000045</v>
      </c>
      <c r="N195" s="129">
        <f t="shared" si="104"/>
        <v>700</v>
      </c>
      <c r="O195" s="129">
        <f t="shared" si="105"/>
      </c>
      <c r="P195" s="129">
        <f t="shared" si="106"/>
      </c>
      <c r="Q195" s="129">
        <f t="shared" si="107"/>
      </c>
      <c r="R195" s="129">
        <f t="shared" si="108"/>
      </c>
      <c r="S195" s="129">
        <f t="shared" si="109"/>
      </c>
      <c r="T195" s="129">
        <f t="shared" si="89"/>
      </c>
      <c r="U195" s="129">
        <f t="shared" si="90"/>
      </c>
      <c r="V195" s="61">
        <f t="shared" si="110"/>
      </c>
      <c r="W195" s="61">
        <f t="shared" si="111"/>
      </c>
      <c r="X195" s="61">
        <f t="shared" si="112"/>
      </c>
      <c r="Y195" s="61">
        <f t="shared" si="113"/>
      </c>
      <c r="Z195" s="61">
        <f t="shared" si="114"/>
      </c>
      <c r="AA195" s="61">
        <f t="shared" si="115"/>
      </c>
      <c r="AB195" s="61">
        <f t="shared" si="116"/>
      </c>
      <c r="AC195" s="61">
        <f t="shared" si="117"/>
      </c>
      <c r="AD195" s="61">
        <f t="shared" si="118"/>
      </c>
      <c r="AE195" s="61">
        <f t="shared" si="119"/>
      </c>
      <c r="AF195" s="61">
        <f t="shared" si="120"/>
      </c>
      <c r="AS195" s="154">
        <f t="shared" si="91"/>
        <v>37033</v>
      </c>
      <c r="AT195" s="120">
        <f t="shared" si="97"/>
      </c>
      <c r="AU195" s="106">
        <f t="shared" si="92"/>
        <v>700</v>
      </c>
      <c r="AV195" s="106" t="str">
        <f t="shared" si="93"/>
        <v>C</v>
      </c>
      <c r="AW195" t="s">
        <v>128</v>
      </c>
      <c r="AX195" s="106">
        <f t="shared" si="94"/>
        <v>2000</v>
      </c>
      <c r="AY195" s="120">
        <f aca="true" t="shared" si="124" ref="AY195:AY226">IF(I195&lt;&gt;"A",SUM(AY194),IF(AW195="Y",SUM(B195+C195+D195+E195+AY194-G195),IF(AW195&lt;&gt;"Y",SUM(AY194))))</f>
        <v>2000</v>
      </c>
      <c r="AZ195" s="106">
        <f t="shared" si="95"/>
        <v>405.1399999999999</v>
      </c>
      <c r="BA195" s="120">
        <f t="shared" si="99"/>
        <v>405.1399999999999</v>
      </c>
      <c r="BB195" s="106">
        <f t="shared" si="96"/>
        <v>5077.0400000000045</v>
      </c>
      <c r="BC195" s="120">
        <f t="shared" si="100"/>
        <v>5077.040000000003</v>
      </c>
    </row>
    <row r="196" spans="1:55" ht="12.75">
      <c r="A196" s="38">
        <v>37033</v>
      </c>
      <c r="B196" s="175"/>
      <c r="C196" s="176"/>
      <c r="D196" s="177"/>
      <c r="E196" s="177"/>
      <c r="F196" s="22" t="s">
        <v>103</v>
      </c>
      <c r="G196" s="58">
        <v>32.32</v>
      </c>
      <c r="H196" s="22" t="s">
        <v>56</v>
      </c>
      <c r="I196" s="22" t="s">
        <v>366</v>
      </c>
      <c r="J196" s="171" t="s">
        <v>372</v>
      </c>
      <c r="K196" s="142">
        <f t="shared" si="123"/>
        <v>2000</v>
      </c>
      <c r="L196" s="142">
        <f t="shared" si="121"/>
        <v>405.1399999999999</v>
      </c>
      <c r="M196" s="120">
        <f t="shared" si="122"/>
        <v>5044.720000000005</v>
      </c>
      <c r="N196" s="129">
        <f t="shared" si="104"/>
      </c>
      <c r="O196" s="129">
        <f t="shared" si="105"/>
      </c>
      <c r="P196" s="129">
        <f t="shared" si="106"/>
      </c>
      <c r="Q196" s="129">
        <f t="shared" si="107"/>
      </c>
      <c r="R196" s="129">
        <f t="shared" si="108"/>
      </c>
      <c r="S196" s="129">
        <f t="shared" si="109"/>
      </c>
      <c r="T196" s="129">
        <f t="shared" si="89"/>
      </c>
      <c r="U196" s="129">
        <f t="shared" si="90"/>
      </c>
      <c r="V196" s="61">
        <f t="shared" si="110"/>
        <v>32.32</v>
      </c>
      <c r="W196" s="61">
        <f t="shared" si="111"/>
      </c>
      <c r="X196" s="61">
        <f t="shared" si="112"/>
      </c>
      <c r="Y196" s="61">
        <f t="shared" si="113"/>
      </c>
      <c r="Z196" s="61">
        <f t="shared" si="114"/>
      </c>
      <c r="AA196" s="61">
        <f t="shared" si="115"/>
      </c>
      <c r="AB196" s="61">
        <f t="shared" si="116"/>
      </c>
      <c r="AC196" s="61">
        <f t="shared" si="117"/>
      </c>
      <c r="AD196" s="61">
        <f t="shared" si="118"/>
      </c>
      <c r="AE196" s="61">
        <f t="shared" si="119"/>
      </c>
      <c r="AF196" s="61">
        <f t="shared" si="120"/>
      </c>
      <c r="AS196" s="154">
        <f t="shared" si="91"/>
        <v>37033</v>
      </c>
      <c r="AT196" s="120">
        <f t="shared" si="97"/>
      </c>
      <c r="AU196" s="106">
        <f t="shared" si="92"/>
        <v>32.32</v>
      </c>
      <c r="AV196" s="106" t="str">
        <f t="shared" si="93"/>
        <v>C</v>
      </c>
      <c r="AW196" t="s">
        <v>128</v>
      </c>
      <c r="AX196" s="106">
        <f t="shared" si="94"/>
        <v>2000</v>
      </c>
      <c r="AY196" s="120">
        <f t="shared" si="124"/>
        <v>2000</v>
      </c>
      <c r="AZ196" s="106">
        <f t="shared" si="95"/>
        <v>405.1399999999999</v>
      </c>
      <c r="BA196" s="120">
        <f t="shared" si="99"/>
        <v>405.1399999999999</v>
      </c>
      <c r="BB196" s="106">
        <f t="shared" si="96"/>
        <v>5044.720000000005</v>
      </c>
      <c r="BC196" s="120">
        <f t="shared" si="100"/>
        <v>5044.720000000003</v>
      </c>
    </row>
    <row r="197" spans="1:55" ht="12.75">
      <c r="A197" s="38">
        <v>37033</v>
      </c>
      <c r="B197" s="175"/>
      <c r="C197" s="176"/>
      <c r="D197" s="177"/>
      <c r="E197" s="177"/>
      <c r="F197" s="22" t="s">
        <v>104</v>
      </c>
      <c r="G197" s="58">
        <v>177</v>
      </c>
      <c r="H197" s="22" t="s">
        <v>109</v>
      </c>
      <c r="I197" s="22" t="s">
        <v>366</v>
      </c>
      <c r="J197" s="171" t="s">
        <v>370</v>
      </c>
      <c r="K197" s="142">
        <f t="shared" si="123"/>
        <v>2000</v>
      </c>
      <c r="L197" s="142">
        <f t="shared" si="121"/>
        <v>405.1399999999999</v>
      </c>
      <c r="M197" s="120">
        <f t="shared" si="122"/>
        <v>4867.720000000005</v>
      </c>
      <c r="N197" s="129">
        <f t="shared" si="104"/>
      </c>
      <c r="O197" s="129">
        <f t="shared" si="105"/>
      </c>
      <c r="P197" s="129">
        <f t="shared" si="106"/>
      </c>
      <c r="Q197" s="129">
        <f t="shared" si="107"/>
      </c>
      <c r="R197" s="129">
        <f t="shared" si="108"/>
        <v>177</v>
      </c>
      <c r="S197" s="129">
        <f t="shared" si="109"/>
      </c>
      <c r="T197" s="129">
        <f t="shared" si="89"/>
      </c>
      <c r="U197" s="129">
        <f t="shared" si="90"/>
      </c>
      <c r="V197" s="61">
        <f t="shared" si="110"/>
      </c>
      <c r="W197" s="61">
        <f t="shared" si="111"/>
      </c>
      <c r="X197" s="61">
        <f t="shared" si="112"/>
      </c>
      <c r="Y197" s="61">
        <f t="shared" si="113"/>
      </c>
      <c r="Z197" s="61">
        <f t="shared" si="114"/>
      </c>
      <c r="AA197" s="61">
        <f t="shared" si="115"/>
      </c>
      <c r="AB197" s="61">
        <f t="shared" si="116"/>
      </c>
      <c r="AC197" s="61">
        <f t="shared" si="117"/>
      </c>
      <c r="AD197" s="61">
        <f t="shared" si="118"/>
      </c>
      <c r="AE197" s="61">
        <f t="shared" si="119"/>
      </c>
      <c r="AF197" s="61">
        <f t="shared" si="120"/>
      </c>
      <c r="AS197" s="154">
        <f t="shared" si="91"/>
        <v>37033</v>
      </c>
      <c r="AT197" s="120">
        <f t="shared" si="97"/>
      </c>
      <c r="AU197" s="106">
        <f t="shared" si="92"/>
        <v>177</v>
      </c>
      <c r="AV197" s="106" t="str">
        <f t="shared" si="93"/>
        <v>C</v>
      </c>
      <c r="AW197" t="s">
        <v>128</v>
      </c>
      <c r="AX197" s="106">
        <f t="shared" si="94"/>
        <v>2000</v>
      </c>
      <c r="AY197" s="120">
        <f t="shared" si="124"/>
        <v>2000</v>
      </c>
      <c r="AZ197" s="106">
        <f t="shared" si="95"/>
        <v>405.1399999999999</v>
      </c>
      <c r="BA197" s="120">
        <f t="shared" si="99"/>
        <v>405.1399999999999</v>
      </c>
      <c r="BB197" s="106">
        <f t="shared" si="96"/>
        <v>4867.720000000005</v>
      </c>
      <c r="BC197" s="120">
        <f t="shared" si="100"/>
        <v>4867.720000000003</v>
      </c>
    </row>
    <row r="198" spans="1:55" ht="12.75">
      <c r="A198" s="38">
        <v>37037</v>
      </c>
      <c r="B198" s="175">
        <v>10088.07</v>
      </c>
      <c r="C198" s="177"/>
      <c r="D198" s="177"/>
      <c r="E198" s="177"/>
      <c r="F198" s="22" t="s">
        <v>105</v>
      </c>
      <c r="G198" s="58">
        <v>119.98</v>
      </c>
      <c r="H198" s="22" t="s">
        <v>379</v>
      </c>
      <c r="I198" s="22" t="s">
        <v>366</v>
      </c>
      <c r="J198" s="171" t="s">
        <v>373</v>
      </c>
      <c r="K198" s="142">
        <f t="shared" si="123"/>
        <v>2000</v>
      </c>
      <c r="L198" s="142">
        <f t="shared" si="121"/>
        <v>405.1399999999999</v>
      </c>
      <c r="M198" s="120">
        <f t="shared" si="122"/>
        <v>14835.810000000005</v>
      </c>
      <c r="N198" s="129">
        <f t="shared" si="104"/>
      </c>
      <c r="O198" s="129">
        <f t="shared" si="105"/>
      </c>
      <c r="P198" s="129">
        <f t="shared" si="106"/>
      </c>
      <c r="Q198" s="129">
        <f t="shared" si="107"/>
      </c>
      <c r="R198" s="129">
        <f t="shared" si="108"/>
      </c>
      <c r="S198" s="129">
        <f t="shared" si="109"/>
      </c>
      <c r="T198" s="129">
        <f t="shared" si="89"/>
      </c>
      <c r="U198" s="129">
        <f t="shared" si="90"/>
      </c>
      <c r="V198" s="61">
        <f t="shared" si="110"/>
      </c>
      <c r="W198" s="61">
        <f t="shared" si="111"/>
        <v>119.98</v>
      </c>
      <c r="X198" s="61">
        <f t="shared" si="112"/>
      </c>
      <c r="Y198" s="61">
        <f t="shared" si="113"/>
      </c>
      <c r="Z198" s="61">
        <f t="shared" si="114"/>
      </c>
      <c r="AA198" s="61">
        <f t="shared" si="115"/>
      </c>
      <c r="AB198" s="61">
        <f t="shared" si="116"/>
      </c>
      <c r="AC198" s="61">
        <f t="shared" si="117"/>
      </c>
      <c r="AD198" s="61">
        <f t="shared" si="118"/>
      </c>
      <c r="AE198" s="61">
        <f t="shared" si="119"/>
      </c>
      <c r="AF198" s="61">
        <f t="shared" si="120"/>
      </c>
      <c r="AS198" s="154">
        <f t="shared" si="91"/>
        <v>37037</v>
      </c>
      <c r="AT198" s="120">
        <f t="shared" si="97"/>
        <v>10088.07</v>
      </c>
      <c r="AU198" s="106">
        <f t="shared" si="92"/>
        <v>119.98</v>
      </c>
      <c r="AV198" s="106" t="str">
        <f t="shared" si="93"/>
        <v>C</v>
      </c>
      <c r="AW198" t="s">
        <v>128</v>
      </c>
      <c r="AX198" s="106">
        <f t="shared" si="94"/>
        <v>2000</v>
      </c>
      <c r="AY198" s="120">
        <f t="shared" si="124"/>
        <v>2000</v>
      </c>
      <c r="AZ198" s="106">
        <f t="shared" si="95"/>
        <v>405.1399999999999</v>
      </c>
      <c r="BA198" s="120">
        <f t="shared" si="99"/>
        <v>405.1399999999999</v>
      </c>
      <c r="BB198" s="106">
        <f t="shared" si="96"/>
        <v>14835.810000000005</v>
      </c>
      <c r="BC198" s="120">
        <f t="shared" si="100"/>
        <v>14835.810000000003</v>
      </c>
    </row>
    <row r="199" spans="1:55" ht="12.75">
      <c r="A199" s="38">
        <v>37037</v>
      </c>
      <c r="B199" s="175"/>
      <c r="C199" s="177"/>
      <c r="D199" s="177"/>
      <c r="E199" s="177"/>
      <c r="F199" s="22" t="s">
        <v>106</v>
      </c>
      <c r="G199" s="58">
        <v>155.71</v>
      </c>
      <c r="H199" s="22" t="s">
        <v>381</v>
      </c>
      <c r="I199" s="22" t="s">
        <v>366</v>
      </c>
      <c r="J199" s="171" t="s">
        <v>375</v>
      </c>
      <c r="K199" s="142">
        <f t="shared" si="123"/>
        <v>2000</v>
      </c>
      <c r="L199" s="142">
        <f t="shared" si="121"/>
        <v>405.1399999999999</v>
      </c>
      <c r="M199" s="120">
        <f t="shared" si="122"/>
        <v>14680.100000000006</v>
      </c>
      <c r="N199" s="129">
        <f t="shared" si="104"/>
      </c>
      <c r="O199" s="129">
        <f t="shared" si="105"/>
      </c>
      <c r="P199" s="129">
        <f t="shared" si="106"/>
      </c>
      <c r="Q199" s="129">
        <f t="shared" si="107"/>
      </c>
      <c r="R199" s="129">
        <f t="shared" si="108"/>
      </c>
      <c r="S199" s="129">
        <f t="shared" si="109"/>
      </c>
      <c r="T199" s="129">
        <f t="shared" si="89"/>
      </c>
      <c r="U199" s="129">
        <f t="shared" si="90"/>
      </c>
      <c r="V199" s="61">
        <f t="shared" si="110"/>
      </c>
      <c r="W199" s="61">
        <f t="shared" si="111"/>
      </c>
      <c r="X199" s="61">
        <f t="shared" si="112"/>
      </c>
      <c r="Y199" s="61">
        <f t="shared" si="113"/>
        <v>155.71</v>
      </c>
      <c r="Z199" s="61">
        <f t="shared" si="114"/>
      </c>
      <c r="AA199" s="61">
        <f t="shared" si="115"/>
      </c>
      <c r="AB199" s="61">
        <f t="shared" si="116"/>
      </c>
      <c r="AC199" s="61">
        <f t="shared" si="117"/>
      </c>
      <c r="AD199" s="61">
        <f t="shared" si="118"/>
      </c>
      <c r="AE199" s="61">
        <f t="shared" si="119"/>
      </c>
      <c r="AF199" s="61">
        <f t="shared" si="120"/>
      </c>
      <c r="AS199" s="154">
        <f t="shared" si="91"/>
        <v>37037</v>
      </c>
      <c r="AT199" s="120">
        <f t="shared" si="97"/>
      </c>
      <c r="AU199" s="106">
        <f t="shared" si="92"/>
        <v>155.71</v>
      </c>
      <c r="AV199" s="106" t="str">
        <f t="shared" si="93"/>
        <v>C</v>
      </c>
      <c r="AW199" t="s">
        <v>128</v>
      </c>
      <c r="AX199" s="106">
        <f t="shared" si="94"/>
        <v>2000</v>
      </c>
      <c r="AY199" s="120">
        <f t="shared" si="124"/>
        <v>2000</v>
      </c>
      <c r="AZ199" s="106">
        <f t="shared" si="95"/>
        <v>405.1399999999999</v>
      </c>
      <c r="BA199" s="120">
        <f t="shared" si="99"/>
        <v>405.1399999999999</v>
      </c>
      <c r="BB199" s="106">
        <f t="shared" si="96"/>
        <v>14680.100000000006</v>
      </c>
      <c r="BC199" s="120">
        <f t="shared" si="100"/>
        <v>14680.100000000004</v>
      </c>
    </row>
    <row r="200" spans="1:55" ht="12.75">
      <c r="A200" s="38">
        <v>37040</v>
      </c>
      <c r="B200" s="175"/>
      <c r="C200" s="177"/>
      <c r="D200" s="177"/>
      <c r="E200" s="177"/>
      <c r="F200" s="22" t="s">
        <v>107</v>
      </c>
      <c r="G200" s="58">
        <v>3000</v>
      </c>
      <c r="H200" s="22" t="s">
        <v>324</v>
      </c>
      <c r="I200" s="22" t="s">
        <v>366</v>
      </c>
      <c r="J200" s="171" t="s">
        <v>146</v>
      </c>
      <c r="K200" s="142">
        <f t="shared" si="123"/>
        <v>2000</v>
      </c>
      <c r="L200" s="142">
        <f t="shared" si="121"/>
        <v>405.1399999999999</v>
      </c>
      <c r="M200" s="120">
        <f t="shared" si="122"/>
        <v>11680.100000000006</v>
      </c>
      <c r="N200" s="129">
        <f t="shared" si="104"/>
      </c>
      <c r="O200" s="129">
        <f t="shared" si="105"/>
      </c>
      <c r="P200" s="129">
        <f t="shared" si="106"/>
      </c>
      <c r="Q200" s="129">
        <f t="shared" si="107"/>
      </c>
      <c r="R200" s="129">
        <f t="shared" si="108"/>
      </c>
      <c r="S200" s="129">
        <f t="shared" si="109"/>
      </c>
      <c r="T200" s="129">
        <f aca="true" t="shared" si="125" ref="T200:T263">IF(I200=" ","",IF(J200="R",SUM(G200),IF(J200&lt;&gt;"R","")))</f>
      </c>
      <c r="U200" s="129">
        <f aca="true" t="shared" si="126" ref="U200:U263">IF(I200=" ","",IF(J200="S",SUM(G200),IF(J200&lt;&gt;"S","")))</f>
        <v>3000</v>
      </c>
      <c r="V200" s="61">
        <f t="shared" si="110"/>
      </c>
      <c r="W200" s="61">
        <f t="shared" si="111"/>
      </c>
      <c r="X200" s="61">
        <f t="shared" si="112"/>
      </c>
      <c r="Y200" s="61">
        <f t="shared" si="113"/>
      </c>
      <c r="Z200" s="61">
        <f t="shared" si="114"/>
      </c>
      <c r="AA200" s="61">
        <f t="shared" si="115"/>
      </c>
      <c r="AB200" s="61">
        <f t="shared" si="116"/>
      </c>
      <c r="AC200" s="61">
        <f t="shared" si="117"/>
      </c>
      <c r="AD200" s="61">
        <f t="shared" si="118"/>
      </c>
      <c r="AE200" s="61">
        <f t="shared" si="119"/>
      </c>
      <c r="AF200" s="61">
        <f t="shared" si="120"/>
      </c>
      <c r="AS200" s="154">
        <f aca="true" t="shared" si="127" ref="AS200:AS263">IF(A200="","",IF(A200&lt;&gt;"",A200))</f>
        <v>37040</v>
      </c>
      <c r="AT200" s="120">
        <f t="shared" si="97"/>
      </c>
      <c r="AU200" s="106">
        <f aca="true" t="shared" si="128" ref="AU200:AU263">IF(G200="","",IF(G200&lt;&gt;"",G200))</f>
        <v>3000</v>
      </c>
      <c r="AV200" s="106" t="str">
        <f aca="true" t="shared" si="129" ref="AV200:AV263">IF(I200="","",IF(I200&lt;&gt;"",I200))</f>
        <v>C</v>
      </c>
      <c r="AW200" t="s">
        <v>128</v>
      </c>
      <c r="AX200" s="106">
        <f aca="true" t="shared" si="130" ref="AX200:AX263">IF(K200="","",IF(K200&lt;&gt;"",K200))</f>
        <v>2000</v>
      </c>
      <c r="AY200" s="120">
        <f t="shared" si="124"/>
        <v>2000</v>
      </c>
      <c r="AZ200" s="106">
        <f aca="true" t="shared" si="131" ref="AZ200:AZ263">IF(L200="","",IF(L200&lt;&gt;"",L200))</f>
        <v>405.1399999999999</v>
      </c>
      <c r="BA200" s="120">
        <f t="shared" si="99"/>
        <v>405.1399999999999</v>
      </c>
      <c r="BB200" s="106">
        <f aca="true" t="shared" si="132" ref="BB200:BB263">IF(M200="","",IF(M200&lt;&gt;"",M200))</f>
        <v>11680.100000000006</v>
      </c>
      <c r="BC200" s="120">
        <f t="shared" si="100"/>
        <v>11680.100000000004</v>
      </c>
    </row>
    <row r="201" spans="1:55" ht="12.75">
      <c r="A201" s="38">
        <v>37040</v>
      </c>
      <c r="B201" s="175"/>
      <c r="C201" s="177"/>
      <c r="D201" s="177"/>
      <c r="E201" s="177"/>
      <c r="F201" s="22" t="s">
        <v>24</v>
      </c>
      <c r="G201" s="58">
        <v>50</v>
      </c>
      <c r="H201" s="22" t="s">
        <v>324</v>
      </c>
      <c r="I201" s="22" t="s">
        <v>366</v>
      </c>
      <c r="J201" s="171" t="s">
        <v>146</v>
      </c>
      <c r="K201" s="142">
        <f t="shared" si="123"/>
        <v>2000</v>
      </c>
      <c r="L201" s="142">
        <f t="shared" si="121"/>
        <v>405.1399999999999</v>
      </c>
      <c r="M201" s="120">
        <f t="shared" si="122"/>
        <v>11630.100000000006</v>
      </c>
      <c r="N201" s="129">
        <f t="shared" si="104"/>
      </c>
      <c r="O201" s="129">
        <f t="shared" si="105"/>
      </c>
      <c r="P201" s="129">
        <f t="shared" si="106"/>
      </c>
      <c r="Q201" s="129">
        <f t="shared" si="107"/>
      </c>
      <c r="R201" s="129">
        <f t="shared" si="108"/>
      </c>
      <c r="S201" s="129">
        <f t="shared" si="109"/>
      </c>
      <c r="T201" s="129">
        <f t="shared" si="125"/>
      </c>
      <c r="U201" s="129">
        <f t="shared" si="126"/>
        <v>50</v>
      </c>
      <c r="V201" s="61">
        <f t="shared" si="110"/>
      </c>
      <c r="W201" s="61">
        <f t="shared" si="111"/>
      </c>
      <c r="X201" s="61">
        <f t="shared" si="112"/>
      </c>
      <c r="Y201" s="61">
        <f t="shared" si="113"/>
      </c>
      <c r="Z201" s="61">
        <f t="shared" si="114"/>
      </c>
      <c r="AA201" s="61">
        <f t="shared" si="115"/>
      </c>
      <c r="AB201" s="61">
        <f t="shared" si="116"/>
      </c>
      <c r="AC201" s="61">
        <f t="shared" si="117"/>
      </c>
      <c r="AD201" s="61">
        <f t="shared" si="118"/>
      </c>
      <c r="AE201" s="61">
        <f t="shared" si="119"/>
      </c>
      <c r="AF201" s="61">
        <f t="shared" si="120"/>
      </c>
      <c r="AS201" s="154">
        <f t="shared" si="127"/>
        <v>37040</v>
      </c>
      <c r="AT201" s="120">
        <f aca="true" t="shared" si="133" ref="AT201:AT264">IF(SUM(B201+C201+D201+E201)=0,"",IF(SUM(B201+C201+D201+E201)&gt;0,SUM(B201+C201+D201+E201)))</f>
      </c>
      <c r="AU201" s="106">
        <f t="shared" si="128"/>
        <v>50</v>
      </c>
      <c r="AV201" s="106" t="str">
        <f t="shared" si="129"/>
        <v>C</v>
      </c>
      <c r="AW201" t="s">
        <v>128</v>
      </c>
      <c r="AX201" s="106">
        <f t="shared" si="130"/>
        <v>2000</v>
      </c>
      <c r="AY201" s="120">
        <f t="shared" si="124"/>
        <v>2000</v>
      </c>
      <c r="AZ201" s="106">
        <f t="shared" si="131"/>
        <v>405.1399999999999</v>
      </c>
      <c r="BA201" s="120">
        <f aca="true" t="shared" si="134" ref="BA201:BA264">IF(I201&lt;&gt;"B",SUM(BA200),IF(AW201="Y",SUM(B201+C201+D201+E201+BA200-G201),IF(AW201&lt;&gt;"Y",SUM(BA200))))</f>
        <v>405.1399999999999</v>
      </c>
      <c r="BB201" s="106">
        <f t="shared" si="132"/>
        <v>11630.100000000006</v>
      </c>
      <c r="BC201" s="120">
        <f aca="true" t="shared" si="135" ref="BC201:BC264">IF(I201&lt;&gt;"C",SUM(BC200),IF(AW201="Y",SUM(B201+C201+D201+E201+BC200-G201),IF(AW201&lt;&gt;"Y",SUM(BC200))))</f>
        <v>11630.100000000004</v>
      </c>
    </row>
    <row r="202" spans="1:55" ht="12.75">
      <c r="A202" s="38">
        <v>37041</v>
      </c>
      <c r="B202" s="175"/>
      <c r="C202" s="177">
        <v>90</v>
      </c>
      <c r="D202" s="177"/>
      <c r="E202" s="177"/>
      <c r="F202" s="22"/>
      <c r="G202" s="58"/>
      <c r="H202" s="22"/>
      <c r="I202" s="22" t="s">
        <v>364</v>
      </c>
      <c r="J202" s="171"/>
      <c r="K202" s="142">
        <f aca="true" t="shared" si="136" ref="K202:K233">IF(I202="","",IF(I202="A",SUM(K201+E202+B202+C202+D202-G202),IF(I202&lt;&gt;"A",SUM(K201))))</f>
        <v>2000</v>
      </c>
      <c r="L202" s="142">
        <f t="shared" si="121"/>
        <v>495.1399999999999</v>
      </c>
      <c r="M202" s="120">
        <f t="shared" si="122"/>
        <v>11630.100000000006</v>
      </c>
      <c r="N202" s="129">
        <f t="shared" si="104"/>
      </c>
      <c r="O202" s="129">
        <f t="shared" si="105"/>
      </c>
      <c r="P202" s="129">
        <f t="shared" si="106"/>
      </c>
      <c r="Q202" s="129">
        <f t="shared" si="107"/>
      </c>
      <c r="R202" s="129">
        <f t="shared" si="108"/>
      </c>
      <c r="S202" s="129">
        <f t="shared" si="109"/>
      </c>
      <c r="T202" s="129">
        <f t="shared" si="125"/>
      </c>
      <c r="U202" s="129">
        <f t="shared" si="126"/>
      </c>
      <c r="V202" s="61">
        <f t="shared" si="110"/>
      </c>
      <c r="W202" s="61">
        <f t="shared" si="111"/>
      </c>
      <c r="X202" s="61">
        <f t="shared" si="112"/>
      </c>
      <c r="Y202" s="61">
        <f t="shared" si="113"/>
      </c>
      <c r="Z202" s="61">
        <f t="shared" si="114"/>
      </c>
      <c r="AA202" s="61">
        <f t="shared" si="115"/>
      </c>
      <c r="AB202" s="61">
        <f t="shared" si="116"/>
      </c>
      <c r="AC202" s="61">
        <f t="shared" si="117"/>
      </c>
      <c r="AD202" s="61">
        <f t="shared" si="118"/>
      </c>
      <c r="AE202" s="61">
        <f t="shared" si="119"/>
      </c>
      <c r="AF202" s="61">
        <f t="shared" si="120"/>
      </c>
      <c r="AS202" s="154">
        <f t="shared" si="127"/>
        <v>37041</v>
      </c>
      <c r="AT202" s="120">
        <f t="shared" si="133"/>
        <v>90</v>
      </c>
      <c r="AU202" s="106">
        <f t="shared" si="128"/>
      </c>
      <c r="AV202" s="106" t="str">
        <f t="shared" si="129"/>
        <v>B</v>
      </c>
      <c r="AW202" t="s">
        <v>128</v>
      </c>
      <c r="AX202" s="106">
        <f t="shared" si="130"/>
        <v>2000</v>
      </c>
      <c r="AY202" s="120">
        <f t="shared" si="124"/>
        <v>2000</v>
      </c>
      <c r="AZ202" s="106">
        <f t="shared" si="131"/>
        <v>495.1399999999999</v>
      </c>
      <c r="BA202" s="120">
        <f t="shared" si="134"/>
        <v>495.1399999999999</v>
      </c>
      <c r="BB202" s="106">
        <f t="shared" si="132"/>
        <v>11630.100000000006</v>
      </c>
      <c r="BC202" s="120">
        <f t="shared" si="135"/>
        <v>11630.100000000004</v>
      </c>
    </row>
    <row r="203" spans="1:55" ht="12.75">
      <c r="A203" s="38">
        <v>37041</v>
      </c>
      <c r="B203" s="175"/>
      <c r="C203" s="177"/>
      <c r="D203" s="177"/>
      <c r="E203" s="177"/>
      <c r="F203" s="22" t="s">
        <v>108</v>
      </c>
      <c r="G203" s="58">
        <v>7000</v>
      </c>
      <c r="H203" s="22" t="s">
        <v>109</v>
      </c>
      <c r="I203" s="22" t="s">
        <v>366</v>
      </c>
      <c r="J203" s="171" t="s">
        <v>370</v>
      </c>
      <c r="K203" s="142">
        <f t="shared" si="136"/>
        <v>2000</v>
      </c>
      <c r="L203" s="142">
        <f t="shared" si="121"/>
        <v>495.1399999999999</v>
      </c>
      <c r="M203" s="120">
        <f t="shared" si="122"/>
        <v>4630.100000000006</v>
      </c>
      <c r="N203" s="129">
        <f t="shared" si="104"/>
      </c>
      <c r="O203" s="129">
        <f t="shared" si="105"/>
      </c>
      <c r="P203" s="129">
        <f t="shared" si="106"/>
      </c>
      <c r="Q203" s="129">
        <f t="shared" si="107"/>
      </c>
      <c r="R203" s="129">
        <f t="shared" si="108"/>
        <v>7000</v>
      </c>
      <c r="S203" s="129">
        <f t="shared" si="109"/>
      </c>
      <c r="T203" s="129">
        <f t="shared" si="125"/>
      </c>
      <c r="U203" s="129">
        <f t="shared" si="126"/>
      </c>
      <c r="V203" s="61">
        <f t="shared" si="110"/>
      </c>
      <c r="W203" s="61">
        <f t="shared" si="111"/>
      </c>
      <c r="X203" s="61">
        <f t="shared" si="112"/>
      </c>
      <c r="Y203" s="61">
        <f t="shared" si="113"/>
      </c>
      <c r="Z203" s="61">
        <f t="shared" si="114"/>
      </c>
      <c r="AA203" s="61">
        <f t="shared" si="115"/>
      </c>
      <c r="AB203" s="61">
        <f t="shared" si="116"/>
      </c>
      <c r="AC203" s="61">
        <f t="shared" si="117"/>
      </c>
      <c r="AD203" s="61">
        <f t="shared" si="118"/>
      </c>
      <c r="AE203" s="61">
        <f t="shared" si="119"/>
      </c>
      <c r="AF203" s="61">
        <f t="shared" si="120"/>
      </c>
      <c r="AS203" s="154">
        <f t="shared" si="127"/>
        <v>37041</v>
      </c>
      <c r="AT203" s="120">
        <f t="shared" si="133"/>
      </c>
      <c r="AU203" s="106">
        <f t="shared" si="128"/>
        <v>7000</v>
      </c>
      <c r="AV203" s="106" t="str">
        <f t="shared" si="129"/>
        <v>C</v>
      </c>
      <c r="AW203" t="s">
        <v>128</v>
      </c>
      <c r="AX203" s="106">
        <f t="shared" si="130"/>
        <v>2000</v>
      </c>
      <c r="AY203" s="120">
        <f t="shared" si="124"/>
        <v>2000</v>
      </c>
      <c r="AZ203" s="106">
        <f t="shared" si="131"/>
        <v>495.1399999999999</v>
      </c>
      <c r="BA203" s="120">
        <f t="shared" si="134"/>
        <v>495.1399999999999</v>
      </c>
      <c r="BB203" s="106">
        <f t="shared" si="132"/>
        <v>4630.100000000006</v>
      </c>
      <c r="BC203" s="120">
        <f t="shared" si="135"/>
        <v>4630.100000000004</v>
      </c>
    </row>
    <row r="204" spans="1:55" ht="12.75">
      <c r="A204" s="38" t="s">
        <v>348</v>
      </c>
      <c r="B204" s="58"/>
      <c r="C204" s="58"/>
      <c r="D204" s="58"/>
      <c r="E204" s="58"/>
      <c r="F204" s="58" t="s">
        <v>18</v>
      </c>
      <c r="G204" s="58">
        <v>104</v>
      </c>
      <c r="H204" s="58" t="s">
        <v>420</v>
      </c>
      <c r="I204" s="119" t="s">
        <v>366</v>
      </c>
      <c r="J204" s="123" t="s">
        <v>362</v>
      </c>
      <c r="K204" s="142">
        <f t="shared" si="136"/>
        <v>2000</v>
      </c>
      <c r="L204" s="142">
        <f t="shared" si="121"/>
        <v>495.1399999999999</v>
      </c>
      <c r="M204" s="120">
        <f t="shared" si="122"/>
        <v>4526.100000000006</v>
      </c>
      <c r="N204" s="129">
        <f t="shared" si="104"/>
        <v>104</v>
      </c>
      <c r="O204" s="129">
        <f t="shared" si="105"/>
      </c>
      <c r="P204" s="129">
        <f t="shared" si="106"/>
      </c>
      <c r="Q204" s="129">
        <f t="shared" si="107"/>
      </c>
      <c r="R204" s="129">
        <f t="shared" si="108"/>
      </c>
      <c r="S204" s="129">
        <f t="shared" si="109"/>
      </c>
      <c r="T204" s="129">
        <f t="shared" si="125"/>
      </c>
      <c r="U204" s="129">
        <f t="shared" si="126"/>
      </c>
      <c r="V204" s="61">
        <f t="shared" si="110"/>
      </c>
      <c r="W204" s="61">
        <f t="shared" si="111"/>
      </c>
      <c r="X204" s="61">
        <f t="shared" si="112"/>
      </c>
      <c r="Y204" s="61">
        <f t="shared" si="113"/>
      </c>
      <c r="Z204" s="61">
        <f t="shared" si="114"/>
      </c>
      <c r="AA204" s="61">
        <f t="shared" si="115"/>
      </c>
      <c r="AB204" s="61">
        <f t="shared" si="116"/>
      </c>
      <c r="AC204" s="61">
        <f t="shared" si="117"/>
      </c>
      <c r="AD204" s="61">
        <f t="shared" si="118"/>
      </c>
      <c r="AE204" s="61">
        <f t="shared" si="119"/>
      </c>
      <c r="AF204" s="61">
        <f t="shared" si="120"/>
      </c>
      <c r="AS204" s="154" t="str">
        <f t="shared" si="127"/>
        <v>Monthly</v>
      </c>
      <c r="AT204" s="120">
        <f t="shared" si="133"/>
      </c>
      <c r="AU204" s="106">
        <f t="shared" si="128"/>
        <v>104</v>
      </c>
      <c r="AV204" s="106" t="str">
        <f t="shared" si="129"/>
        <v>C</v>
      </c>
      <c r="AW204" t="s">
        <v>128</v>
      </c>
      <c r="AX204" s="106">
        <f t="shared" si="130"/>
        <v>2000</v>
      </c>
      <c r="AY204" s="120">
        <f t="shared" si="124"/>
        <v>2000</v>
      </c>
      <c r="AZ204" s="106">
        <f t="shared" si="131"/>
        <v>495.1399999999999</v>
      </c>
      <c r="BA204" s="120">
        <f t="shared" si="134"/>
        <v>495.1399999999999</v>
      </c>
      <c r="BB204" s="106">
        <f t="shared" si="132"/>
        <v>4526.100000000006</v>
      </c>
      <c r="BC204" s="120">
        <f t="shared" si="135"/>
        <v>4526.100000000004</v>
      </c>
    </row>
    <row r="205" spans="1:55" ht="12.75">
      <c r="A205" s="38" t="s">
        <v>348</v>
      </c>
      <c r="B205" s="58"/>
      <c r="C205" s="58"/>
      <c r="D205" s="58"/>
      <c r="E205" s="58"/>
      <c r="F205" s="58" t="s">
        <v>18</v>
      </c>
      <c r="G205" s="58">
        <v>10</v>
      </c>
      <c r="H205" s="58" t="s">
        <v>421</v>
      </c>
      <c r="I205" s="119" t="s">
        <v>366</v>
      </c>
      <c r="J205" s="119" t="s">
        <v>362</v>
      </c>
      <c r="K205" s="142">
        <f t="shared" si="136"/>
        <v>2000</v>
      </c>
      <c r="L205" s="142">
        <f t="shared" si="121"/>
        <v>495.1399999999999</v>
      </c>
      <c r="M205" s="120">
        <f t="shared" si="122"/>
        <v>4516.100000000006</v>
      </c>
      <c r="N205" s="129">
        <f t="shared" si="104"/>
        <v>10</v>
      </c>
      <c r="O205" s="129">
        <f t="shared" si="105"/>
      </c>
      <c r="P205" s="129">
        <f t="shared" si="106"/>
      </c>
      <c r="Q205" s="129">
        <f t="shared" si="107"/>
      </c>
      <c r="R205" s="129">
        <f t="shared" si="108"/>
      </c>
      <c r="S205" s="129">
        <f t="shared" si="109"/>
      </c>
      <c r="T205" s="129">
        <f t="shared" si="125"/>
      </c>
      <c r="U205" s="129">
        <f t="shared" si="126"/>
      </c>
      <c r="V205" s="61">
        <f t="shared" si="110"/>
      </c>
      <c r="W205" s="61">
        <f t="shared" si="111"/>
      </c>
      <c r="X205" s="61">
        <f t="shared" si="112"/>
      </c>
      <c r="Y205" s="61">
        <f t="shared" si="113"/>
      </c>
      <c r="Z205" s="61">
        <f t="shared" si="114"/>
      </c>
      <c r="AA205" s="61">
        <f t="shared" si="115"/>
      </c>
      <c r="AB205" s="61">
        <f t="shared" si="116"/>
      </c>
      <c r="AC205" s="61">
        <f t="shared" si="117"/>
      </c>
      <c r="AD205" s="61">
        <f t="shared" si="118"/>
      </c>
      <c r="AE205" s="61">
        <f t="shared" si="119"/>
      </c>
      <c r="AF205" s="61">
        <f t="shared" si="120"/>
      </c>
      <c r="AS205" s="154" t="str">
        <f t="shared" si="127"/>
        <v>Monthly</v>
      </c>
      <c r="AT205" s="120">
        <f t="shared" si="133"/>
      </c>
      <c r="AU205" s="106">
        <f t="shared" si="128"/>
        <v>10</v>
      </c>
      <c r="AV205" s="106" t="str">
        <f t="shared" si="129"/>
        <v>C</v>
      </c>
      <c r="AW205" t="s">
        <v>128</v>
      </c>
      <c r="AX205" s="106">
        <f t="shared" si="130"/>
        <v>2000</v>
      </c>
      <c r="AY205" s="120">
        <f t="shared" si="124"/>
        <v>2000</v>
      </c>
      <c r="AZ205" s="106">
        <f t="shared" si="131"/>
        <v>495.1399999999999</v>
      </c>
      <c r="BA205" s="120">
        <f t="shared" si="134"/>
        <v>495.1399999999999</v>
      </c>
      <c r="BB205" s="106">
        <f t="shared" si="132"/>
        <v>4516.100000000006</v>
      </c>
      <c r="BC205" s="120">
        <f t="shared" si="135"/>
        <v>4516.100000000004</v>
      </c>
    </row>
    <row r="206" spans="1:55" ht="12.75">
      <c r="A206" s="38" t="s">
        <v>348</v>
      </c>
      <c r="B206" s="58"/>
      <c r="C206" s="58"/>
      <c r="D206" s="58"/>
      <c r="E206" s="58"/>
      <c r="F206" s="58" t="s">
        <v>18</v>
      </c>
      <c r="G206" s="58">
        <v>50</v>
      </c>
      <c r="H206" s="58" t="s">
        <v>11</v>
      </c>
      <c r="I206" s="119" t="s">
        <v>366</v>
      </c>
      <c r="J206" s="119" t="s">
        <v>362</v>
      </c>
      <c r="K206" s="142">
        <f t="shared" si="136"/>
        <v>2000</v>
      </c>
      <c r="L206" s="142">
        <f t="shared" si="121"/>
        <v>495.1399999999999</v>
      </c>
      <c r="M206" s="120">
        <f t="shared" si="122"/>
        <v>4466.100000000006</v>
      </c>
      <c r="N206" s="129">
        <f t="shared" si="104"/>
        <v>50</v>
      </c>
      <c r="O206" s="129">
        <f t="shared" si="105"/>
      </c>
      <c r="P206" s="129">
        <f t="shared" si="106"/>
      </c>
      <c r="Q206" s="129">
        <f t="shared" si="107"/>
      </c>
      <c r="R206" s="129">
        <f t="shared" si="108"/>
      </c>
      <c r="S206" s="129">
        <f t="shared" si="109"/>
      </c>
      <c r="T206" s="129">
        <f t="shared" si="125"/>
      </c>
      <c r="U206" s="129">
        <f t="shared" si="126"/>
      </c>
      <c r="V206" s="61">
        <f t="shared" si="110"/>
      </c>
      <c r="W206" s="61">
        <f t="shared" si="111"/>
      </c>
      <c r="X206" s="61">
        <f t="shared" si="112"/>
      </c>
      <c r="Y206" s="61">
        <f t="shared" si="113"/>
      </c>
      <c r="Z206" s="61">
        <f t="shared" si="114"/>
      </c>
      <c r="AA206" s="61">
        <f t="shared" si="115"/>
      </c>
      <c r="AB206" s="61">
        <f t="shared" si="116"/>
      </c>
      <c r="AC206" s="61">
        <f t="shared" si="117"/>
      </c>
      <c r="AD206" s="61">
        <f t="shared" si="118"/>
      </c>
      <c r="AE206" s="61">
        <f t="shared" si="119"/>
      </c>
      <c r="AF206" s="61">
        <f t="shared" si="120"/>
      </c>
      <c r="AS206" s="154" t="str">
        <f t="shared" si="127"/>
        <v>Monthly</v>
      </c>
      <c r="AT206" s="120">
        <f t="shared" si="133"/>
      </c>
      <c r="AU206" s="106">
        <f t="shared" si="128"/>
        <v>50</v>
      </c>
      <c r="AV206" s="106" t="str">
        <f t="shared" si="129"/>
        <v>C</v>
      </c>
      <c r="AW206" t="s">
        <v>128</v>
      </c>
      <c r="AX206" s="106">
        <f t="shared" si="130"/>
        <v>2000</v>
      </c>
      <c r="AY206" s="120">
        <f t="shared" si="124"/>
        <v>2000</v>
      </c>
      <c r="AZ206" s="106">
        <f t="shared" si="131"/>
        <v>495.1399999999999</v>
      </c>
      <c r="BA206" s="120">
        <f t="shared" si="134"/>
        <v>495.1399999999999</v>
      </c>
      <c r="BB206" s="106">
        <f t="shared" si="132"/>
        <v>4466.100000000006</v>
      </c>
      <c r="BC206" s="120">
        <f t="shared" si="135"/>
        <v>4466.100000000004</v>
      </c>
    </row>
    <row r="207" spans="1:55" ht="12.75">
      <c r="A207" s="38" t="s">
        <v>348</v>
      </c>
      <c r="B207" s="58"/>
      <c r="C207" s="58"/>
      <c r="D207" s="58"/>
      <c r="E207" s="58"/>
      <c r="F207" s="58" t="s">
        <v>19</v>
      </c>
      <c r="G207" s="58">
        <v>1500</v>
      </c>
      <c r="H207" s="58" t="s">
        <v>12</v>
      </c>
      <c r="I207" s="119" t="s">
        <v>366</v>
      </c>
      <c r="J207" s="119" t="s">
        <v>362</v>
      </c>
      <c r="K207" s="142">
        <f t="shared" si="136"/>
        <v>2000</v>
      </c>
      <c r="L207" s="142">
        <f t="shared" si="121"/>
        <v>495.1399999999999</v>
      </c>
      <c r="M207" s="120">
        <f t="shared" si="122"/>
        <v>2966.100000000006</v>
      </c>
      <c r="N207" s="129">
        <f t="shared" si="104"/>
        <v>1500</v>
      </c>
      <c r="O207" s="129">
        <f t="shared" si="105"/>
      </c>
      <c r="P207" s="129">
        <f t="shared" si="106"/>
      </c>
      <c r="Q207" s="129">
        <f t="shared" si="107"/>
      </c>
      <c r="R207" s="129">
        <f t="shared" si="108"/>
      </c>
      <c r="S207" s="129">
        <f t="shared" si="109"/>
      </c>
      <c r="T207" s="129">
        <f t="shared" si="125"/>
      </c>
      <c r="U207" s="129">
        <f t="shared" si="126"/>
      </c>
      <c r="V207" s="61">
        <f t="shared" si="110"/>
      </c>
      <c r="W207" s="61">
        <f t="shared" si="111"/>
      </c>
      <c r="X207" s="61">
        <f t="shared" si="112"/>
      </c>
      <c r="Y207" s="61">
        <f t="shared" si="113"/>
      </c>
      <c r="Z207" s="61">
        <f t="shared" si="114"/>
      </c>
      <c r="AA207" s="61">
        <f t="shared" si="115"/>
      </c>
      <c r="AB207" s="61">
        <f t="shared" si="116"/>
      </c>
      <c r="AC207" s="61">
        <f t="shared" si="117"/>
      </c>
      <c r="AD207" s="61">
        <f t="shared" si="118"/>
      </c>
      <c r="AE207" s="61">
        <f t="shared" si="119"/>
      </c>
      <c r="AF207" s="61">
        <f t="shared" si="120"/>
      </c>
      <c r="AS207" s="154" t="str">
        <f t="shared" si="127"/>
        <v>Monthly</v>
      </c>
      <c r="AT207" s="120">
        <f t="shared" si="133"/>
      </c>
      <c r="AU207" s="106">
        <f t="shared" si="128"/>
        <v>1500</v>
      </c>
      <c r="AV207" s="106" t="str">
        <f t="shared" si="129"/>
        <v>C</v>
      </c>
      <c r="AW207" t="s">
        <v>128</v>
      </c>
      <c r="AX207" s="106">
        <f t="shared" si="130"/>
        <v>2000</v>
      </c>
      <c r="AY207" s="120">
        <f t="shared" si="124"/>
        <v>2000</v>
      </c>
      <c r="AZ207" s="106">
        <f t="shared" si="131"/>
        <v>495.1399999999999</v>
      </c>
      <c r="BA207" s="120">
        <f t="shared" si="134"/>
        <v>495.1399999999999</v>
      </c>
      <c r="BB207" s="106">
        <f t="shared" si="132"/>
        <v>2966.100000000006</v>
      </c>
      <c r="BC207" s="120">
        <f t="shared" si="135"/>
        <v>2966.100000000004</v>
      </c>
    </row>
    <row r="208" spans="1:55" ht="12.75">
      <c r="A208" s="38">
        <v>37043</v>
      </c>
      <c r="B208" s="175">
        <v>167.65</v>
      </c>
      <c r="C208" s="177"/>
      <c r="D208" s="177">
        <v>0.4</v>
      </c>
      <c r="E208" s="177"/>
      <c r="F208" s="22" t="s">
        <v>18</v>
      </c>
      <c r="G208" s="58">
        <v>0.27</v>
      </c>
      <c r="H208" s="22" t="s">
        <v>379</v>
      </c>
      <c r="I208" s="22" t="s">
        <v>366</v>
      </c>
      <c r="J208" s="171" t="s">
        <v>373</v>
      </c>
      <c r="K208" s="142">
        <f t="shared" si="136"/>
        <v>2000</v>
      </c>
      <c r="L208" s="142">
        <f t="shared" si="121"/>
        <v>495.1399999999999</v>
      </c>
      <c r="M208" s="120">
        <f t="shared" si="122"/>
        <v>3133.880000000006</v>
      </c>
      <c r="N208" s="129">
        <f t="shared" si="104"/>
      </c>
      <c r="O208" s="129">
        <f t="shared" si="105"/>
      </c>
      <c r="P208" s="129">
        <f t="shared" si="106"/>
      </c>
      <c r="Q208" s="129">
        <f t="shared" si="107"/>
      </c>
      <c r="R208" s="129">
        <f t="shared" si="108"/>
      </c>
      <c r="S208" s="129">
        <f t="shared" si="109"/>
      </c>
      <c r="T208" s="129">
        <f t="shared" si="125"/>
      </c>
      <c r="U208" s="129">
        <f t="shared" si="126"/>
      </c>
      <c r="V208" s="61">
        <f t="shared" si="110"/>
      </c>
      <c r="W208" s="61">
        <f t="shared" si="111"/>
        <v>0.27</v>
      </c>
      <c r="X208" s="61">
        <f t="shared" si="112"/>
      </c>
      <c r="Y208" s="61">
        <f t="shared" si="113"/>
      </c>
      <c r="Z208" s="61">
        <f t="shared" si="114"/>
      </c>
      <c r="AA208" s="61">
        <f t="shared" si="115"/>
      </c>
      <c r="AB208" s="61">
        <f t="shared" si="116"/>
      </c>
      <c r="AC208" s="61">
        <f t="shared" si="117"/>
      </c>
      <c r="AD208" s="61">
        <f t="shared" si="118"/>
      </c>
      <c r="AE208" s="61">
        <f t="shared" si="119"/>
      </c>
      <c r="AF208" s="61">
        <f t="shared" si="120"/>
      </c>
      <c r="AS208" s="154">
        <f t="shared" si="127"/>
        <v>37043</v>
      </c>
      <c r="AT208" s="120">
        <f t="shared" si="133"/>
        <v>168.05</v>
      </c>
      <c r="AU208" s="106">
        <f t="shared" si="128"/>
        <v>0.27</v>
      </c>
      <c r="AV208" s="106" t="str">
        <f t="shared" si="129"/>
        <v>C</v>
      </c>
      <c r="AW208" t="s">
        <v>128</v>
      </c>
      <c r="AX208" s="106">
        <f t="shared" si="130"/>
        <v>2000</v>
      </c>
      <c r="AY208" s="120">
        <f t="shared" si="124"/>
        <v>2000</v>
      </c>
      <c r="AZ208" s="106">
        <f t="shared" si="131"/>
        <v>495.1399999999999</v>
      </c>
      <c r="BA208" s="120">
        <f t="shared" si="134"/>
        <v>495.1399999999999</v>
      </c>
      <c r="BB208" s="106">
        <f t="shared" si="132"/>
        <v>3133.880000000006</v>
      </c>
      <c r="BC208" s="120">
        <f t="shared" si="135"/>
        <v>3133.880000000004</v>
      </c>
    </row>
    <row r="209" spans="1:55" ht="12.75">
      <c r="A209" s="38">
        <v>37043</v>
      </c>
      <c r="B209" s="175"/>
      <c r="C209" s="177">
        <v>10</v>
      </c>
      <c r="D209" s="177"/>
      <c r="E209" s="177"/>
      <c r="F209" s="22"/>
      <c r="G209" s="58"/>
      <c r="H209" s="22"/>
      <c r="I209" s="22" t="s">
        <v>364</v>
      </c>
      <c r="J209" s="171"/>
      <c r="K209" s="142">
        <f t="shared" si="136"/>
        <v>2000</v>
      </c>
      <c r="L209" s="142">
        <f t="shared" si="121"/>
        <v>505.1399999999999</v>
      </c>
      <c r="M209" s="120">
        <f t="shared" si="122"/>
        <v>3133.880000000006</v>
      </c>
      <c r="N209" s="129">
        <f t="shared" si="104"/>
      </c>
      <c r="O209" s="129">
        <f t="shared" si="105"/>
      </c>
      <c r="P209" s="129">
        <f t="shared" si="106"/>
      </c>
      <c r="Q209" s="129">
        <f t="shared" si="107"/>
      </c>
      <c r="R209" s="129">
        <f t="shared" si="108"/>
      </c>
      <c r="S209" s="129">
        <f t="shared" si="109"/>
      </c>
      <c r="T209" s="129">
        <f t="shared" si="125"/>
      </c>
      <c r="U209" s="129">
        <f t="shared" si="126"/>
      </c>
      <c r="V209" s="61">
        <f t="shared" si="110"/>
      </c>
      <c r="W209" s="61">
        <f t="shared" si="111"/>
      </c>
      <c r="X209" s="61">
        <f t="shared" si="112"/>
      </c>
      <c r="Y209" s="61">
        <f t="shared" si="113"/>
      </c>
      <c r="Z209" s="61">
        <f t="shared" si="114"/>
      </c>
      <c r="AA209" s="61">
        <f t="shared" si="115"/>
      </c>
      <c r="AB209" s="61">
        <f t="shared" si="116"/>
      </c>
      <c r="AC209" s="61">
        <f t="shared" si="117"/>
      </c>
      <c r="AD209" s="61">
        <f t="shared" si="118"/>
      </c>
      <c r="AE209" s="61">
        <f t="shared" si="119"/>
      </c>
      <c r="AF209" s="61">
        <f t="shared" si="120"/>
      </c>
      <c r="AS209" s="154">
        <f t="shared" si="127"/>
        <v>37043</v>
      </c>
      <c r="AT209" s="120">
        <f t="shared" si="133"/>
        <v>10</v>
      </c>
      <c r="AU209" s="106">
        <f t="shared" si="128"/>
      </c>
      <c r="AV209" s="106" t="str">
        <f t="shared" si="129"/>
        <v>B</v>
      </c>
      <c r="AW209" t="s">
        <v>128</v>
      </c>
      <c r="AX209" s="106">
        <f t="shared" si="130"/>
        <v>2000</v>
      </c>
      <c r="AY209" s="120">
        <f t="shared" si="124"/>
        <v>2000</v>
      </c>
      <c r="AZ209" s="106">
        <f t="shared" si="131"/>
        <v>505.1399999999999</v>
      </c>
      <c r="BA209" s="120">
        <f t="shared" si="134"/>
        <v>505.1399999999999</v>
      </c>
      <c r="BB209" s="106">
        <f t="shared" si="132"/>
        <v>3133.880000000006</v>
      </c>
      <c r="BC209" s="120">
        <f t="shared" si="135"/>
        <v>3133.880000000004</v>
      </c>
    </row>
    <row r="210" spans="1:55" ht="12.75">
      <c r="A210" s="38">
        <v>37048</v>
      </c>
      <c r="B210" s="175"/>
      <c r="C210" s="175">
        <v>800</v>
      </c>
      <c r="D210" s="175"/>
      <c r="E210" s="175"/>
      <c r="F210" s="22"/>
      <c r="G210" s="58"/>
      <c r="H210" s="22"/>
      <c r="I210" s="22" t="s">
        <v>364</v>
      </c>
      <c r="J210" s="171"/>
      <c r="K210" s="142">
        <f t="shared" si="136"/>
        <v>2000</v>
      </c>
      <c r="L210" s="142">
        <f t="shared" si="121"/>
        <v>1305.1399999999999</v>
      </c>
      <c r="M210" s="120">
        <f t="shared" si="122"/>
        <v>3133.880000000006</v>
      </c>
      <c r="N210" s="129">
        <f t="shared" si="104"/>
      </c>
      <c r="O210" s="129">
        <f t="shared" si="105"/>
      </c>
      <c r="P210" s="129">
        <f t="shared" si="106"/>
      </c>
      <c r="Q210" s="129">
        <f t="shared" si="107"/>
      </c>
      <c r="R210" s="129">
        <f t="shared" si="108"/>
      </c>
      <c r="S210" s="129">
        <f t="shared" si="109"/>
      </c>
      <c r="T210" s="129">
        <f t="shared" si="125"/>
      </c>
      <c r="U210" s="129">
        <f t="shared" si="126"/>
      </c>
      <c r="V210" s="61">
        <f t="shared" si="110"/>
      </c>
      <c r="W210" s="61">
        <f t="shared" si="111"/>
      </c>
      <c r="X210" s="61">
        <f t="shared" si="112"/>
      </c>
      <c r="Y210" s="61">
        <f t="shared" si="113"/>
      </c>
      <c r="Z210" s="61">
        <f t="shared" si="114"/>
      </c>
      <c r="AA210" s="61">
        <f t="shared" si="115"/>
      </c>
      <c r="AB210" s="61">
        <f t="shared" si="116"/>
      </c>
      <c r="AC210" s="61">
        <f t="shared" si="117"/>
      </c>
      <c r="AD210" s="61">
        <f t="shared" si="118"/>
      </c>
      <c r="AE210" s="61">
        <f t="shared" si="119"/>
      </c>
      <c r="AF210" s="61">
        <f t="shared" si="120"/>
      </c>
      <c r="AS210" s="154">
        <f t="shared" si="127"/>
        <v>37048</v>
      </c>
      <c r="AT210" s="120">
        <f t="shared" si="133"/>
        <v>800</v>
      </c>
      <c r="AU210" s="106">
        <f t="shared" si="128"/>
      </c>
      <c r="AV210" s="106" t="str">
        <f t="shared" si="129"/>
        <v>B</v>
      </c>
      <c r="AW210" t="s">
        <v>128</v>
      </c>
      <c r="AX210" s="106">
        <f t="shared" si="130"/>
        <v>2000</v>
      </c>
      <c r="AY210" s="120">
        <f t="shared" si="124"/>
        <v>2000</v>
      </c>
      <c r="AZ210" s="106">
        <f t="shared" si="131"/>
        <v>1305.1399999999999</v>
      </c>
      <c r="BA210" s="120">
        <f t="shared" si="134"/>
        <v>1305.1399999999999</v>
      </c>
      <c r="BB210" s="106">
        <f t="shared" si="132"/>
        <v>3133.880000000006</v>
      </c>
      <c r="BC210" s="120">
        <f t="shared" si="135"/>
        <v>3133.880000000004</v>
      </c>
    </row>
    <row r="211" spans="1:55" ht="12.75">
      <c r="A211" s="38">
        <v>37049</v>
      </c>
      <c r="B211" s="175"/>
      <c r="C211" s="175"/>
      <c r="D211" s="175"/>
      <c r="E211" s="175"/>
      <c r="F211" s="22" t="s">
        <v>18</v>
      </c>
      <c r="G211" s="58">
        <v>1.82</v>
      </c>
      <c r="H211" s="22" t="s">
        <v>379</v>
      </c>
      <c r="I211" s="22" t="s">
        <v>366</v>
      </c>
      <c r="J211" s="171" t="s">
        <v>373</v>
      </c>
      <c r="K211" s="142">
        <f t="shared" si="136"/>
        <v>2000</v>
      </c>
      <c r="L211" s="142">
        <f t="shared" si="121"/>
        <v>1305.1399999999999</v>
      </c>
      <c r="M211" s="120">
        <f t="shared" si="122"/>
        <v>3132.060000000006</v>
      </c>
      <c r="N211" s="129">
        <f t="shared" si="104"/>
      </c>
      <c r="O211" s="129">
        <f t="shared" si="105"/>
      </c>
      <c r="P211" s="129">
        <f t="shared" si="106"/>
      </c>
      <c r="Q211" s="129">
        <f t="shared" si="107"/>
      </c>
      <c r="R211" s="129">
        <f t="shared" si="108"/>
      </c>
      <c r="S211" s="129">
        <f t="shared" si="109"/>
      </c>
      <c r="T211" s="129">
        <f t="shared" si="125"/>
      </c>
      <c r="U211" s="129">
        <f t="shared" si="126"/>
      </c>
      <c r="V211" s="61">
        <f t="shared" si="110"/>
      </c>
      <c r="W211" s="61">
        <f t="shared" si="111"/>
        <v>1.82</v>
      </c>
      <c r="X211" s="61">
        <f t="shared" si="112"/>
      </c>
      <c r="Y211" s="61">
        <f t="shared" si="113"/>
      </c>
      <c r="Z211" s="61">
        <f t="shared" si="114"/>
      </c>
      <c r="AA211" s="61">
        <f t="shared" si="115"/>
      </c>
      <c r="AB211" s="61">
        <f t="shared" si="116"/>
      </c>
      <c r="AC211" s="61">
        <f t="shared" si="117"/>
      </c>
      <c r="AD211" s="61">
        <f t="shared" si="118"/>
      </c>
      <c r="AE211" s="61">
        <f t="shared" si="119"/>
      </c>
      <c r="AF211" s="61">
        <f t="shared" si="120"/>
      </c>
      <c r="AS211" s="154">
        <f t="shared" si="127"/>
        <v>37049</v>
      </c>
      <c r="AT211" s="120">
        <f t="shared" si="133"/>
      </c>
      <c r="AU211" s="106">
        <f t="shared" si="128"/>
        <v>1.82</v>
      </c>
      <c r="AV211" s="106" t="str">
        <f t="shared" si="129"/>
        <v>C</v>
      </c>
      <c r="AW211" t="s">
        <v>128</v>
      </c>
      <c r="AX211" s="106">
        <f t="shared" si="130"/>
        <v>2000</v>
      </c>
      <c r="AY211" s="120">
        <f t="shared" si="124"/>
        <v>2000</v>
      </c>
      <c r="AZ211" s="106">
        <f t="shared" si="131"/>
        <v>1305.1399999999999</v>
      </c>
      <c r="BA211" s="120">
        <f t="shared" si="134"/>
        <v>1305.1399999999999</v>
      </c>
      <c r="BB211" s="106">
        <f t="shared" si="132"/>
        <v>3132.060000000006</v>
      </c>
      <c r="BC211" s="120">
        <f t="shared" si="135"/>
        <v>3132.060000000004</v>
      </c>
    </row>
    <row r="212" spans="1:55" ht="12.75">
      <c r="A212" s="38">
        <v>37049</v>
      </c>
      <c r="B212" s="175"/>
      <c r="C212" s="175"/>
      <c r="D212" s="175"/>
      <c r="E212" s="175"/>
      <c r="F212" s="22" t="s">
        <v>110</v>
      </c>
      <c r="G212" s="58">
        <v>115.15</v>
      </c>
      <c r="H212" s="22" t="s">
        <v>405</v>
      </c>
      <c r="I212" s="22" t="s">
        <v>366</v>
      </c>
      <c r="J212" s="171" t="s">
        <v>384</v>
      </c>
      <c r="K212" s="142">
        <f t="shared" si="136"/>
        <v>2000</v>
      </c>
      <c r="L212" s="142">
        <f t="shared" si="121"/>
        <v>1305.1399999999999</v>
      </c>
      <c r="M212" s="120">
        <f t="shared" si="122"/>
        <v>3016.9100000000058</v>
      </c>
      <c r="N212" s="129">
        <f t="shared" si="104"/>
      </c>
      <c r="O212" s="129">
        <f t="shared" si="105"/>
      </c>
      <c r="P212" s="129">
        <f t="shared" si="106"/>
      </c>
      <c r="Q212" s="129">
        <f t="shared" si="107"/>
      </c>
      <c r="R212" s="129">
        <f t="shared" si="108"/>
      </c>
      <c r="S212" s="129">
        <f t="shared" si="109"/>
      </c>
      <c r="T212" s="129">
        <f t="shared" si="125"/>
      </c>
      <c r="U212" s="129">
        <f t="shared" si="126"/>
      </c>
      <c r="V212" s="61">
        <f t="shared" si="110"/>
      </c>
      <c r="W212" s="61">
        <f t="shared" si="111"/>
      </c>
      <c r="X212" s="61">
        <f t="shared" si="112"/>
      </c>
      <c r="Y212" s="61">
        <f t="shared" si="113"/>
      </c>
      <c r="Z212" s="61">
        <f t="shared" si="114"/>
      </c>
      <c r="AA212" s="61">
        <f t="shared" si="115"/>
      </c>
      <c r="AB212" s="61">
        <f t="shared" si="116"/>
      </c>
      <c r="AC212" s="61">
        <f t="shared" si="117"/>
        <v>115.15</v>
      </c>
      <c r="AD212" s="61">
        <f t="shared" si="118"/>
      </c>
      <c r="AE212" s="61">
        <f t="shared" si="119"/>
      </c>
      <c r="AF212" s="61">
        <f t="shared" si="120"/>
      </c>
      <c r="AS212" s="154">
        <f t="shared" si="127"/>
        <v>37049</v>
      </c>
      <c r="AT212" s="120">
        <f t="shared" si="133"/>
      </c>
      <c r="AU212" s="106">
        <f t="shared" si="128"/>
        <v>115.15</v>
      </c>
      <c r="AV212" s="106" t="str">
        <f t="shared" si="129"/>
        <v>C</v>
      </c>
      <c r="AW212" t="s">
        <v>128</v>
      </c>
      <c r="AX212" s="106">
        <f t="shared" si="130"/>
        <v>2000</v>
      </c>
      <c r="AY212" s="120">
        <f t="shared" si="124"/>
        <v>2000</v>
      </c>
      <c r="AZ212" s="106">
        <f t="shared" si="131"/>
        <v>1305.1399999999999</v>
      </c>
      <c r="BA212" s="120">
        <f t="shared" si="134"/>
        <v>1305.1399999999999</v>
      </c>
      <c r="BB212" s="106">
        <f t="shared" si="132"/>
        <v>3016.9100000000058</v>
      </c>
      <c r="BC212" s="120">
        <f t="shared" si="135"/>
        <v>3016.910000000004</v>
      </c>
    </row>
    <row r="213" spans="1:55" ht="12.75">
      <c r="A213" s="38">
        <v>37049</v>
      </c>
      <c r="B213" s="175"/>
      <c r="C213" s="175"/>
      <c r="D213" s="175"/>
      <c r="E213" s="175"/>
      <c r="F213" s="22" t="s">
        <v>112</v>
      </c>
      <c r="G213" s="58">
        <v>55</v>
      </c>
      <c r="H213" s="22" t="s">
        <v>324</v>
      </c>
      <c r="I213" s="22" t="s">
        <v>366</v>
      </c>
      <c r="J213" s="171" t="s">
        <v>146</v>
      </c>
      <c r="K213" s="142">
        <f t="shared" si="136"/>
        <v>2000</v>
      </c>
      <c r="L213" s="142">
        <f t="shared" si="121"/>
        <v>1305.1399999999999</v>
      </c>
      <c r="M213" s="120">
        <f t="shared" si="122"/>
        <v>2961.9100000000058</v>
      </c>
      <c r="N213" s="129">
        <f t="shared" si="104"/>
      </c>
      <c r="O213" s="129">
        <f t="shared" si="105"/>
      </c>
      <c r="P213" s="129">
        <f t="shared" si="106"/>
      </c>
      <c r="Q213" s="129">
        <f t="shared" si="107"/>
      </c>
      <c r="R213" s="129">
        <f t="shared" si="108"/>
      </c>
      <c r="S213" s="129">
        <f t="shared" si="109"/>
      </c>
      <c r="T213" s="129">
        <f t="shared" si="125"/>
      </c>
      <c r="U213" s="129">
        <f t="shared" si="126"/>
        <v>55</v>
      </c>
      <c r="V213" s="61">
        <f t="shared" si="110"/>
      </c>
      <c r="W213" s="61">
        <f t="shared" si="111"/>
      </c>
      <c r="X213" s="61">
        <f t="shared" si="112"/>
      </c>
      <c r="Y213" s="61">
        <f t="shared" si="113"/>
      </c>
      <c r="Z213" s="61">
        <f t="shared" si="114"/>
      </c>
      <c r="AA213" s="61">
        <f t="shared" si="115"/>
      </c>
      <c r="AB213" s="61">
        <f t="shared" si="116"/>
      </c>
      <c r="AC213" s="61">
        <f t="shared" si="117"/>
      </c>
      <c r="AD213" s="61">
        <f t="shared" si="118"/>
      </c>
      <c r="AE213" s="61">
        <f t="shared" si="119"/>
      </c>
      <c r="AF213" s="61">
        <f t="shared" si="120"/>
      </c>
      <c r="AS213" s="154">
        <f t="shared" si="127"/>
        <v>37049</v>
      </c>
      <c r="AT213" s="120">
        <f t="shared" si="133"/>
      </c>
      <c r="AU213" s="106">
        <f t="shared" si="128"/>
        <v>55</v>
      </c>
      <c r="AV213" s="106" t="str">
        <f t="shared" si="129"/>
        <v>C</v>
      </c>
      <c r="AW213" t="s">
        <v>128</v>
      </c>
      <c r="AX213" s="106">
        <f t="shared" si="130"/>
        <v>2000</v>
      </c>
      <c r="AY213" s="120">
        <f t="shared" si="124"/>
        <v>2000</v>
      </c>
      <c r="AZ213" s="106">
        <f t="shared" si="131"/>
        <v>1305.1399999999999</v>
      </c>
      <c r="BA213" s="120">
        <f t="shared" si="134"/>
        <v>1305.1399999999999</v>
      </c>
      <c r="BB213" s="106">
        <f t="shared" si="132"/>
        <v>2961.9100000000058</v>
      </c>
      <c r="BC213" s="120">
        <f t="shared" si="135"/>
        <v>2961.910000000004</v>
      </c>
    </row>
    <row r="214" spans="1:55" ht="12.75">
      <c r="A214" s="38">
        <v>37049</v>
      </c>
      <c r="B214" s="175"/>
      <c r="C214" s="175"/>
      <c r="D214" s="175"/>
      <c r="E214" s="175"/>
      <c r="F214" s="22" t="s">
        <v>111</v>
      </c>
      <c r="G214" s="58">
        <v>76</v>
      </c>
      <c r="H214" s="22" t="s">
        <v>388</v>
      </c>
      <c r="I214" s="22" t="s">
        <v>366</v>
      </c>
      <c r="J214" s="171" t="s">
        <v>383</v>
      </c>
      <c r="K214" s="142">
        <f t="shared" si="136"/>
        <v>2000</v>
      </c>
      <c r="L214" s="142">
        <f t="shared" si="121"/>
        <v>1305.1399999999999</v>
      </c>
      <c r="M214" s="120">
        <f t="shared" si="122"/>
        <v>2885.9100000000058</v>
      </c>
      <c r="N214" s="129">
        <f t="shared" si="104"/>
      </c>
      <c r="O214" s="129">
        <f t="shared" si="105"/>
      </c>
      <c r="P214" s="129">
        <f t="shared" si="106"/>
      </c>
      <c r="Q214" s="129">
        <f t="shared" si="107"/>
      </c>
      <c r="R214" s="129">
        <f t="shared" si="108"/>
      </c>
      <c r="S214" s="129">
        <f t="shared" si="109"/>
      </c>
      <c r="T214" s="129">
        <f t="shared" si="125"/>
      </c>
      <c r="U214" s="129">
        <f t="shared" si="126"/>
      </c>
      <c r="V214" s="61">
        <f t="shared" si="110"/>
      </c>
      <c r="W214" s="61">
        <f t="shared" si="111"/>
      </c>
      <c r="X214" s="61">
        <f t="shared" si="112"/>
      </c>
      <c r="Y214" s="61">
        <f t="shared" si="113"/>
      </c>
      <c r="Z214" s="61">
        <f t="shared" si="114"/>
      </c>
      <c r="AA214" s="61">
        <f t="shared" si="115"/>
      </c>
      <c r="AB214" s="61">
        <f t="shared" si="116"/>
        <v>76</v>
      </c>
      <c r="AC214" s="61">
        <f t="shared" si="117"/>
      </c>
      <c r="AD214" s="61">
        <f t="shared" si="118"/>
      </c>
      <c r="AE214" s="61">
        <f t="shared" si="119"/>
      </c>
      <c r="AF214" s="61">
        <f t="shared" si="120"/>
      </c>
      <c r="AS214" s="154">
        <f t="shared" si="127"/>
        <v>37049</v>
      </c>
      <c r="AT214" s="120">
        <f t="shared" si="133"/>
      </c>
      <c r="AU214" s="106">
        <f t="shared" si="128"/>
        <v>76</v>
      </c>
      <c r="AV214" s="106" t="str">
        <f t="shared" si="129"/>
        <v>C</v>
      </c>
      <c r="AW214" t="s">
        <v>128</v>
      </c>
      <c r="AX214" s="106">
        <f t="shared" si="130"/>
        <v>2000</v>
      </c>
      <c r="AY214" s="120">
        <f t="shared" si="124"/>
        <v>2000</v>
      </c>
      <c r="AZ214" s="106">
        <f t="shared" si="131"/>
        <v>1305.1399999999999</v>
      </c>
      <c r="BA214" s="120">
        <f t="shared" si="134"/>
        <v>1305.1399999999999</v>
      </c>
      <c r="BB214" s="106">
        <f t="shared" si="132"/>
        <v>2885.9100000000058</v>
      </c>
      <c r="BC214" s="120">
        <f t="shared" si="135"/>
        <v>2885.910000000004</v>
      </c>
    </row>
    <row r="215" spans="1:55" ht="12.75">
      <c r="A215" s="38">
        <v>37051</v>
      </c>
      <c r="B215" s="175">
        <v>7139.72</v>
      </c>
      <c r="C215" s="175"/>
      <c r="D215" s="175"/>
      <c r="E215" s="175"/>
      <c r="F215" s="22" t="s">
        <v>115</v>
      </c>
      <c r="G215" s="58">
        <v>2100</v>
      </c>
      <c r="H215" s="22" t="s">
        <v>407</v>
      </c>
      <c r="I215" s="22" t="s">
        <v>362</v>
      </c>
      <c r="J215" s="171" t="s">
        <v>362</v>
      </c>
      <c r="K215" s="142">
        <f t="shared" si="136"/>
        <v>7039.720000000001</v>
      </c>
      <c r="L215" s="142">
        <f t="shared" si="121"/>
        <v>1305.1399999999999</v>
      </c>
      <c r="M215" s="120">
        <f t="shared" si="122"/>
        <v>2885.9100000000058</v>
      </c>
      <c r="N215" s="129">
        <f t="shared" si="104"/>
        <v>2100</v>
      </c>
      <c r="O215" s="129">
        <f t="shared" si="105"/>
      </c>
      <c r="P215" s="129">
        <f t="shared" si="106"/>
      </c>
      <c r="Q215" s="129">
        <f t="shared" si="107"/>
      </c>
      <c r="R215" s="129">
        <f t="shared" si="108"/>
      </c>
      <c r="S215" s="129">
        <f t="shared" si="109"/>
      </c>
      <c r="T215" s="129">
        <f t="shared" si="125"/>
      </c>
      <c r="U215" s="129">
        <f t="shared" si="126"/>
      </c>
      <c r="V215" s="61">
        <f t="shared" si="110"/>
      </c>
      <c r="W215" s="61">
        <f t="shared" si="111"/>
      </c>
      <c r="X215" s="61">
        <f t="shared" si="112"/>
      </c>
      <c r="Y215" s="61">
        <f t="shared" si="113"/>
      </c>
      <c r="Z215" s="61">
        <f t="shared" si="114"/>
      </c>
      <c r="AA215" s="61">
        <f t="shared" si="115"/>
      </c>
      <c r="AB215" s="61">
        <f t="shared" si="116"/>
      </c>
      <c r="AC215" s="61">
        <f t="shared" si="117"/>
      </c>
      <c r="AD215" s="61">
        <f t="shared" si="118"/>
      </c>
      <c r="AE215" s="61">
        <f t="shared" si="119"/>
      </c>
      <c r="AF215" s="61">
        <f t="shared" si="120"/>
      </c>
      <c r="AS215" s="154">
        <f t="shared" si="127"/>
        <v>37051</v>
      </c>
      <c r="AT215" s="120">
        <f t="shared" si="133"/>
        <v>7139.72</v>
      </c>
      <c r="AU215" s="106">
        <f t="shared" si="128"/>
        <v>2100</v>
      </c>
      <c r="AV215" s="106" t="str">
        <f t="shared" si="129"/>
        <v>A</v>
      </c>
      <c r="AW215" t="s">
        <v>128</v>
      </c>
      <c r="AX215" s="106">
        <f t="shared" si="130"/>
        <v>7039.720000000001</v>
      </c>
      <c r="AY215" s="120">
        <f t="shared" si="124"/>
        <v>7039.720000000001</v>
      </c>
      <c r="AZ215" s="106">
        <f t="shared" si="131"/>
        <v>1305.1399999999999</v>
      </c>
      <c r="BA215" s="120">
        <f t="shared" si="134"/>
        <v>1305.1399999999999</v>
      </c>
      <c r="BB215" s="106">
        <f t="shared" si="132"/>
        <v>2885.9100000000058</v>
      </c>
      <c r="BC215" s="120">
        <f t="shared" si="135"/>
        <v>2885.910000000004</v>
      </c>
    </row>
    <row r="216" spans="1:55" ht="12.75">
      <c r="A216" s="38">
        <v>37051</v>
      </c>
      <c r="B216" s="175"/>
      <c r="C216" s="175"/>
      <c r="D216" s="175"/>
      <c r="E216" s="175"/>
      <c r="F216" s="22" t="s">
        <v>126</v>
      </c>
      <c r="G216" s="58">
        <v>2000</v>
      </c>
      <c r="H216" s="22" t="s">
        <v>345</v>
      </c>
      <c r="I216" s="22" t="s">
        <v>366</v>
      </c>
      <c r="J216" s="171" t="s">
        <v>364</v>
      </c>
      <c r="K216" s="142">
        <f t="shared" si="136"/>
        <v>7039.720000000001</v>
      </c>
      <c r="L216" s="142">
        <f t="shared" si="121"/>
        <v>1305.1399999999999</v>
      </c>
      <c r="M216" s="120">
        <f t="shared" si="122"/>
        <v>885.9100000000058</v>
      </c>
      <c r="N216" s="129">
        <f t="shared" si="104"/>
      </c>
      <c r="O216" s="129">
        <f t="shared" si="105"/>
        <v>2000</v>
      </c>
      <c r="P216" s="129">
        <f t="shared" si="106"/>
      </c>
      <c r="Q216" s="129">
        <f t="shared" si="107"/>
      </c>
      <c r="R216" s="129">
        <f t="shared" si="108"/>
      </c>
      <c r="S216" s="129">
        <f t="shared" si="109"/>
      </c>
      <c r="T216" s="129">
        <f t="shared" si="125"/>
      </c>
      <c r="U216" s="129">
        <f t="shared" si="126"/>
      </c>
      <c r="V216" s="61">
        <f t="shared" si="110"/>
      </c>
      <c r="W216" s="61">
        <f t="shared" si="111"/>
      </c>
      <c r="X216" s="61">
        <f t="shared" si="112"/>
      </c>
      <c r="Y216" s="61">
        <f t="shared" si="113"/>
      </c>
      <c r="Z216" s="61">
        <f t="shared" si="114"/>
      </c>
      <c r="AA216" s="61">
        <f t="shared" si="115"/>
      </c>
      <c r="AB216" s="61">
        <f t="shared" si="116"/>
      </c>
      <c r="AC216" s="61">
        <f t="shared" si="117"/>
      </c>
      <c r="AD216" s="61">
        <f t="shared" si="118"/>
      </c>
      <c r="AE216" s="61">
        <f t="shared" si="119"/>
      </c>
      <c r="AF216" s="61">
        <f t="shared" si="120"/>
      </c>
      <c r="AS216" s="154">
        <f t="shared" si="127"/>
        <v>37051</v>
      </c>
      <c r="AT216" s="120">
        <f t="shared" si="133"/>
      </c>
      <c r="AU216" s="106">
        <f t="shared" si="128"/>
        <v>2000</v>
      </c>
      <c r="AV216" s="106" t="str">
        <f t="shared" si="129"/>
        <v>C</v>
      </c>
      <c r="AW216" t="s">
        <v>128</v>
      </c>
      <c r="AX216" s="106">
        <f t="shared" si="130"/>
        <v>7039.720000000001</v>
      </c>
      <c r="AY216" s="120">
        <f t="shared" si="124"/>
        <v>7039.720000000001</v>
      </c>
      <c r="AZ216" s="106">
        <f t="shared" si="131"/>
        <v>1305.1399999999999</v>
      </c>
      <c r="BA216" s="120">
        <f t="shared" si="134"/>
        <v>1305.1399999999999</v>
      </c>
      <c r="BB216" s="106">
        <f t="shared" si="132"/>
        <v>885.9100000000058</v>
      </c>
      <c r="BC216" s="120">
        <f t="shared" si="135"/>
        <v>885.910000000004</v>
      </c>
    </row>
    <row r="217" spans="1:55" ht="12.75">
      <c r="A217" s="38">
        <v>37051</v>
      </c>
      <c r="B217" s="175"/>
      <c r="C217" s="175"/>
      <c r="D217" s="175"/>
      <c r="E217" s="175"/>
      <c r="F217" s="22" t="s">
        <v>24</v>
      </c>
      <c r="G217" s="58">
        <v>5.95</v>
      </c>
      <c r="H217" s="22" t="s">
        <v>41</v>
      </c>
      <c r="I217" s="22" t="s">
        <v>366</v>
      </c>
      <c r="J217" s="171" t="s">
        <v>376</v>
      </c>
      <c r="K217" s="142">
        <f t="shared" si="136"/>
        <v>7039.720000000001</v>
      </c>
      <c r="L217" s="142">
        <f t="shared" si="121"/>
        <v>1305.1399999999999</v>
      </c>
      <c r="M217" s="120">
        <f t="shared" si="122"/>
        <v>879.9600000000057</v>
      </c>
      <c r="N217" s="129">
        <f t="shared" si="104"/>
      </c>
      <c r="O217" s="129">
        <f t="shared" si="105"/>
      </c>
      <c r="P217" s="129">
        <f t="shared" si="106"/>
      </c>
      <c r="Q217" s="129">
        <f t="shared" si="107"/>
      </c>
      <c r="R217" s="129">
        <f t="shared" si="108"/>
      </c>
      <c r="S217" s="129">
        <f t="shared" si="109"/>
      </c>
      <c r="T217" s="129">
        <f t="shared" si="125"/>
      </c>
      <c r="U217" s="129">
        <f t="shared" si="126"/>
      </c>
      <c r="V217" s="61">
        <f t="shared" si="110"/>
      </c>
      <c r="W217" s="61">
        <f t="shared" si="111"/>
      </c>
      <c r="X217" s="61">
        <f t="shared" si="112"/>
      </c>
      <c r="Y217" s="61">
        <f t="shared" si="113"/>
      </c>
      <c r="Z217" s="61">
        <f t="shared" si="114"/>
        <v>5.95</v>
      </c>
      <c r="AA217" s="61">
        <f t="shared" si="115"/>
      </c>
      <c r="AB217" s="61">
        <f t="shared" si="116"/>
      </c>
      <c r="AC217" s="61">
        <f t="shared" si="117"/>
      </c>
      <c r="AD217" s="61">
        <f t="shared" si="118"/>
      </c>
      <c r="AE217" s="61">
        <f t="shared" si="119"/>
      </c>
      <c r="AF217" s="61">
        <f t="shared" si="120"/>
      </c>
      <c r="AS217" s="154">
        <f t="shared" si="127"/>
        <v>37051</v>
      </c>
      <c r="AT217" s="120">
        <f t="shared" si="133"/>
      </c>
      <c r="AU217" s="106">
        <f t="shared" si="128"/>
        <v>5.95</v>
      </c>
      <c r="AV217" s="106" t="str">
        <f t="shared" si="129"/>
        <v>C</v>
      </c>
      <c r="AW217" t="s">
        <v>128</v>
      </c>
      <c r="AX217" s="106">
        <f t="shared" si="130"/>
        <v>7039.720000000001</v>
      </c>
      <c r="AY217" s="120">
        <f t="shared" si="124"/>
        <v>7039.720000000001</v>
      </c>
      <c r="AZ217" s="106">
        <f t="shared" si="131"/>
        <v>1305.1399999999999</v>
      </c>
      <c r="BA217" s="120">
        <f t="shared" si="134"/>
        <v>1305.1399999999999</v>
      </c>
      <c r="BB217" s="106">
        <f t="shared" si="132"/>
        <v>879.9600000000057</v>
      </c>
      <c r="BC217" s="120">
        <f t="shared" si="135"/>
        <v>879.9600000000039</v>
      </c>
    </row>
    <row r="218" spans="1:55" ht="12.75">
      <c r="A218" s="38">
        <v>37054</v>
      </c>
      <c r="B218" s="175"/>
      <c r="C218" s="175"/>
      <c r="D218" s="175"/>
      <c r="E218" s="175"/>
      <c r="F218" s="22" t="s">
        <v>114</v>
      </c>
      <c r="G218" s="58">
        <v>1300</v>
      </c>
      <c r="H218" s="22" t="s">
        <v>337</v>
      </c>
      <c r="I218" s="22" t="s">
        <v>362</v>
      </c>
      <c r="J218" s="171" t="s">
        <v>370</v>
      </c>
      <c r="K218" s="142">
        <f t="shared" si="136"/>
        <v>5739.720000000001</v>
      </c>
      <c r="L218" s="142">
        <f t="shared" si="121"/>
        <v>1305.1399999999999</v>
      </c>
      <c r="M218" s="120">
        <f t="shared" si="122"/>
        <v>879.9600000000057</v>
      </c>
      <c r="N218" s="129">
        <f t="shared" si="104"/>
      </c>
      <c r="O218" s="129">
        <f t="shared" si="105"/>
      </c>
      <c r="P218" s="129">
        <f t="shared" si="106"/>
      </c>
      <c r="Q218" s="129">
        <f t="shared" si="107"/>
      </c>
      <c r="R218" s="129">
        <f t="shared" si="108"/>
        <v>1300</v>
      </c>
      <c r="S218" s="129">
        <f t="shared" si="109"/>
      </c>
      <c r="T218" s="129">
        <f t="shared" si="125"/>
      </c>
      <c r="U218" s="129">
        <f t="shared" si="126"/>
      </c>
      <c r="V218" s="61">
        <f t="shared" si="110"/>
      </c>
      <c r="W218" s="61">
        <f t="shared" si="111"/>
      </c>
      <c r="X218" s="61">
        <f t="shared" si="112"/>
      </c>
      <c r="Y218" s="61">
        <f t="shared" si="113"/>
      </c>
      <c r="Z218" s="61">
        <f t="shared" si="114"/>
      </c>
      <c r="AA218" s="61">
        <f t="shared" si="115"/>
      </c>
      <c r="AB218" s="61">
        <f t="shared" si="116"/>
      </c>
      <c r="AC218" s="61">
        <f t="shared" si="117"/>
      </c>
      <c r="AD218" s="61">
        <f t="shared" si="118"/>
      </c>
      <c r="AE218" s="61">
        <f t="shared" si="119"/>
      </c>
      <c r="AF218" s="61">
        <f t="shared" si="120"/>
      </c>
      <c r="AS218" s="154">
        <f t="shared" si="127"/>
        <v>37054</v>
      </c>
      <c r="AT218" s="120">
        <f t="shared" si="133"/>
      </c>
      <c r="AU218" s="106">
        <f t="shared" si="128"/>
        <v>1300</v>
      </c>
      <c r="AV218" s="106" t="str">
        <f t="shared" si="129"/>
        <v>A</v>
      </c>
      <c r="AW218" t="s">
        <v>128</v>
      </c>
      <c r="AX218" s="106">
        <f t="shared" si="130"/>
        <v>5739.720000000001</v>
      </c>
      <c r="AY218" s="120">
        <f t="shared" si="124"/>
        <v>5739.720000000001</v>
      </c>
      <c r="AZ218" s="106">
        <f t="shared" si="131"/>
        <v>1305.1399999999999</v>
      </c>
      <c r="BA218" s="120">
        <f t="shared" si="134"/>
        <v>1305.1399999999999</v>
      </c>
      <c r="BB218" s="106">
        <f t="shared" si="132"/>
        <v>879.9600000000057</v>
      </c>
      <c r="BC218" s="120">
        <f t="shared" si="135"/>
        <v>879.9600000000039</v>
      </c>
    </row>
    <row r="219" spans="1:55" ht="12.75">
      <c r="A219" s="38">
        <v>37054</v>
      </c>
      <c r="B219" s="175"/>
      <c r="C219" s="175"/>
      <c r="D219" s="175"/>
      <c r="E219" s="175"/>
      <c r="F219" s="22" t="s">
        <v>113</v>
      </c>
      <c r="G219" s="58">
        <v>461.76</v>
      </c>
      <c r="H219" s="22" t="s">
        <v>407</v>
      </c>
      <c r="I219" s="22" t="s">
        <v>362</v>
      </c>
      <c r="J219" s="171" t="s">
        <v>362</v>
      </c>
      <c r="K219" s="142">
        <f t="shared" si="136"/>
        <v>5277.960000000001</v>
      </c>
      <c r="L219" s="142">
        <f t="shared" si="121"/>
        <v>1305.1399999999999</v>
      </c>
      <c r="M219" s="120">
        <f t="shared" si="122"/>
        <v>879.9600000000057</v>
      </c>
      <c r="N219" s="129">
        <f t="shared" si="104"/>
        <v>461.76</v>
      </c>
      <c r="O219" s="129">
        <f t="shared" si="105"/>
      </c>
      <c r="P219" s="129">
        <f t="shared" si="106"/>
      </c>
      <c r="Q219" s="129">
        <f t="shared" si="107"/>
      </c>
      <c r="R219" s="129">
        <f t="shared" si="108"/>
      </c>
      <c r="S219" s="129">
        <f t="shared" si="109"/>
      </c>
      <c r="T219" s="129">
        <f t="shared" si="125"/>
      </c>
      <c r="U219" s="129">
        <f t="shared" si="126"/>
      </c>
      <c r="V219" s="61">
        <f t="shared" si="110"/>
      </c>
      <c r="W219" s="61">
        <f t="shared" si="111"/>
      </c>
      <c r="X219" s="61">
        <f t="shared" si="112"/>
      </c>
      <c r="Y219" s="61">
        <f t="shared" si="113"/>
      </c>
      <c r="Z219" s="61">
        <f t="shared" si="114"/>
      </c>
      <c r="AA219" s="61">
        <f t="shared" si="115"/>
      </c>
      <c r="AB219" s="61">
        <f t="shared" si="116"/>
      </c>
      <c r="AC219" s="61">
        <f t="shared" si="117"/>
      </c>
      <c r="AD219" s="61">
        <f t="shared" si="118"/>
      </c>
      <c r="AE219" s="61">
        <f t="shared" si="119"/>
      </c>
      <c r="AF219" s="61">
        <f t="shared" si="120"/>
      </c>
      <c r="AS219" s="154">
        <f t="shared" si="127"/>
        <v>37054</v>
      </c>
      <c r="AT219" s="120">
        <f t="shared" si="133"/>
      </c>
      <c r="AU219" s="106">
        <f t="shared" si="128"/>
        <v>461.76</v>
      </c>
      <c r="AV219" s="106" t="str">
        <f t="shared" si="129"/>
        <v>A</v>
      </c>
      <c r="AW219" t="s">
        <v>128</v>
      </c>
      <c r="AX219" s="106">
        <f t="shared" si="130"/>
        <v>5277.960000000001</v>
      </c>
      <c r="AY219" s="120">
        <f t="shared" si="124"/>
        <v>5277.960000000001</v>
      </c>
      <c r="AZ219" s="106">
        <f t="shared" si="131"/>
        <v>1305.1399999999999</v>
      </c>
      <c r="BA219" s="120">
        <f t="shared" si="134"/>
        <v>1305.1399999999999</v>
      </c>
      <c r="BB219" s="106">
        <f t="shared" si="132"/>
        <v>879.9600000000057</v>
      </c>
      <c r="BC219" s="120">
        <f t="shared" si="135"/>
        <v>879.9600000000039</v>
      </c>
    </row>
    <row r="220" spans="1:55" ht="12.75">
      <c r="A220" s="38">
        <v>37054</v>
      </c>
      <c r="B220" s="175"/>
      <c r="C220" s="175"/>
      <c r="D220" s="175"/>
      <c r="E220" s="175"/>
      <c r="F220" s="22" t="s">
        <v>116</v>
      </c>
      <c r="G220" s="58">
        <v>200</v>
      </c>
      <c r="H220" s="22" t="s">
        <v>411</v>
      </c>
      <c r="I220" s="22" t="s">
        <v>362</v>
      </c>
      <c r="J220" s="171" t="s">
        <v>366</v>
      </c>
      <c r="K220" s="142">
        <f t="shared" si="136"/>
        <v>5077.960000000001</v>
      </c>
      <c r="L220" s="142">
        <f t="shared" si="121"/>
        <v>1305.1399999999999</v>
      </c>
      <c r="M220" s="120">
        <f t="shared" si="122"/>
        <v>879.9600000000057</v>
      </c>
      <c r="N220" s="129">
        <f t="shared" si="104"/>
      </c>
      <c r="O220" s="129">
        <f t="shared" si="105"/>
      </c>
      <c r="P220" s="129">
        <f t="shared" si="106"/>
        <v>200</v>
      </c>
      <c r="Q220" s="129">
        <f t="shared" si="107"/>
      </c>
      <c r="R220" s="129">
        <f t="shared" si="108"/>
      </c>
      <c r="S220" s="129">
        <f t="shared" si="109"/>
      </c>
      <c r="T220" s="129">
        <f t="shared" si="125"/>
      </c>
      <c r="U220" s="129">
        <f t="shared" si="126"/>
      </c>
      <c r="V220" s="61">
        <f t="shared" si="110"/>
      </c>
      <c r="W220" s="61">
        <f t="shared" si="111"/>
      </c>
      <c r="X220" s="61">
        <f t="shared" si="112"/>
      </c>
      <c r="Y220" s="61">
        <f t="shared" si="113"/>
      </c>
      <c r="Z220" s="61">
        <f t="shared" si="114"/>
      </c>
      <c r="AA220" s="61">
        <f t="shared" si="115"/>
      </c>
      <c r="AB220" s="61">
        <f t="shared" si="116"/>
      </c>
      <c r="AC220" s="61">
        <f t="shared" si="117"/>
      </c>
      <c r="AD220" s="61">
        <f t="shared" si="118"/>
      </c>
      <c r="AE220" s="61">
        <f t="shared" si="119"/>
      </c>
      <c r="AF220" s="61">
        <f t="shared" si="120"/>
      </c>
      <c r="AS220" s="154">
        <f t="shared" si="127"/>
        <v>37054</v>
      </c>
      <c r="AT220" s="120">
        <f t="shared" si="133"/>
      </c>
      <c r="AU220" s="106">
        <f t="shared" si="128"/>
        <v>200</v>
      </c>
      <c r="AV220" s="106" t="str">
        <f t="shared" si="129"/>
        <v>A</v>
      </c>
      <c r="AW220" t="s">
        <v>128</v>
      </c>
      <c r="AX220" s="106">
        <f t="shared" si="130"/>
        <v>5077.960000000001</v>
      </c>
      <c r="AY220" s="120">
        <f t="shared" si="124"/>
        <v>5077.960000000001</v>
      </c>
      <c r="AZ220" s="106">
        <f t="shared" si="131"/>
        <v>1305.1399999999999</v>
      </c>
      <c r="BA220" s="120">
        <f t="shared" si="134"/>
        <v>1305.1399999999999</v>
      </c>
      <c r="BB220" s="106">
        <f t="shared" si="132"/>
        <v>879.9600000000057</v>
      </c>
      <c r="BC220" s="120">
        <f t="shared" si="135"/>
        <v>879.9600000000039</v>
      </c>
    </row>
    <row r="221" spans="1:55" ht="12.75">
      <c r="A221" s="38">
        <v>37055</v>
      </c>
      <c r="B221" s="175"/>
      <c r="C221" s="175">
        <v>325</v>
      </c>
      <c r="D221" s="175"/>
      <c r="E221" s="175"/>
      <c r="F221" s="22" t="s">
        <v>20</v>
      </c>
      <c r="G221" s="58">
        <v>5.04</v>
      </c>
      <c r="H221" s="22" t="s">
        <v>21</v>
      </c>
      <c r="I221" s="22" t="s">
        <v>364</v>
      </c>
      <c r="J221" s="171" t="s">
        <v>386</v>
      </c>
      <c r="K221" s="142">
        <f t="shared" si="136"/>
        <v>5077.960000000001</v>
      </c>
      <c r="L221" s="142">
        <f t="shared" si="121"/>
        <v>1625.1</v>
      </c>
      <c r="M221" s="120">
        <f t="shared" si="122"/>
        <v>879.9600000000057</v>
      </c>
      <c r="N221" s="129">
        <f t="shared" si="104"/>
      </c>
      <c r="O221" s="129">
        <f t="shared" si="105"/>
      </c>
      <c r="P221" s="129">
        <f t="shared" si="106"/>
      </c>
      <c r="Q221" s="129">
        <f t="shared" si="107"/>
      </c>
      <c r="R221" s="129">
        <f t="shared" si="108"/>
      </c>
      <c r="S221" s="129">
        <f t="shared" si="109"/>
      </c>
      <c r="T221" s="129">
        <f t="shared" si="125"/>
      </c>
      <c r="U221" s="129">
        <f t="shared" si="126"/>
      </c>
      <c r="V221" s="61">
        <f t="shared" si="110"/>
      </c>
      <c r="W221" s="61">
        <f t="shared" si="111"/>
      </c>
      <c r="X221" s="61">
        <f t="shared" si="112"/>
      </c>
      <c r="Y221" s="61">
        <f t="shared" si="113"/>
      </c>
      <c r="Z221" s="61">
        <f t="shared" si="114"/>
      </c>
      <c r="AA221" s="61">
        <f t="shared" si="115"/>
      </c>
      <c r="AB221" s="61">
        <f t="shared" si="116"/>
      </c>
      <c r="AC221" s="61">
        <f t="shared" si="117"/>
      </c>
      <c r="AD221" s="61">
        <f t="shared" si="118"/>
      </c>
      <c r="AE221" s="61">
        <f t="shared" si="119"/>
        <v>5.04</v>
      </c>
      <c r="AF221" s="61">
        <f t="shared" si="120"/>
      </c>
      <c r="AS221" s="154">
        <f t="shared" si="127"/>
        <v>37055</v>
      </c>
      <c r="AT221" s="120">
        <f t="shared" si="133"/>
        <v>325</v>
      </c>
      <c r="AU221" s="106">
        <f t="shared" si="128"/>
        <v>5.04</v>
      </c>
      <c r="AV221" s="106" t="str">
        <f t="shared" si="129"/>
        <v>B</v>
      </c>
      <c r="AW221" t="s">
        <v>128</v>
      </c>
      <c r="AX221" s="106">
        <f t="shared" si="130"/>
        <v>5077.960000000001</v>
      </c>
      <c r="AY221" s="120">
        <f t="shared" si="124"/>
        <v>5077.960000000001</v>
      </c>
      <c r="AZ221" s="106">
        <f t="shared" si="131"/>
        <v>1625.1</v>
      </c>
      <c r="BA221" s="120">
        <f t="shared" si="134"/>
        <v>1625.1</v>
      </c>
      <c r="BB221" s="106">
        <f t="shared" si="132"/>
        <v>879.9600000000057</v>
      </c>
      <c r="BC221" s="120">
        <f t="shared" si="135"/>
        <v>879.9600000000039</v>
      </c>
    </row>
    <row r="222" spans="1:55" ht="12.75">
      <c r="A222" s="38">
        <v>37058</v>
      </c>
      <c r="B222" s="175">
        <v>1737</v>
      </c>
      <c r="C222" s="175"/>
      <c r="D222" s="175"/>
      <c r="E222" s="175"/>
      <c r="F222" s="22"/>
      <c r="G222" s="58"/>
      <c r="H222" s="22"/>
      <c r="I222" s="22" t="s">
        <v>362</v>
      </c>
      <c r="J222" s="171"/>
      <c r="K222" s="142">
        <f t="shared" si="136"/>
        <v>6814.960000000001</v>
      </c>
      <c r="L222" s="142">
        <f t="shared" si="121"/>
        <v>1625.1</v>
      </c>
      <c r="M222" s="120">
        <f t="shared" si="122"/>
        <v>879.9600000000057</v>
      </c>
      <c r="N222" s="129">
        <f t="shared" si="104"/>
      </c>
      <c r="O222" s="129">
        <f t="shared" si="105"/>
      </c>
      <c r="P222" s="129">
        <f t="shared" si="106"/>
      </c>
      <c r="Q222" s="129">
        <f t="shared" si="107"/>
      </c>
      <c r="R222" s="129">
        <f t="shared" si="108"/>
      </c>
      <c r="S222" s="129">
        <f t="shared" si="109"/>
      </c>
      <c r="T222" s="129">
        <f t="shared" si="125"/>
      </c>
      <c r="U222" s="129">
        <f t="shared" si="126"/>
      </c>
      <c r="V222" s="61">
        <f t="shared" si="110"/>
      </c>
      <c r="W222" s="61">
        <f t="shared" si="111"/>
      </c>
      <c r="X222" s="61">
        <f t="shared" si="112"/>
      </c>
      <c r="Y222" s="61">
        <f t="shared" si="113"/>
      </c>
      <c r="Z222" s="61">
        <f t="shared" si="114"/>
      </c>
      <c r="AA222" s="61">
        <f t="shared" si="115"/>
      </c>
      <c r="AB222" s="61">
        <f t="shared" si="116"/>
      </c>
      <c r="AC222" s="61">
        <f t="shared" si="117"/>
      </c>
      <c r="AD222" s="61">
        <f t="shared" si="118"/>
      </c>
      <c r="AE222" s="61">
        <f t="shared" si="119"/>
      </c>
      <c r="AF222" s="61">
        <f t="shared" si="120"/>
      </c>
      <c r="AS222" s="154">
        <f t="shared" si="127"/>
        <v>37058</v>
      </c>
      <c r="AT222" s="120">
        <f t="shared" si="133"/>
        <v>1737</v>
      </c>
      <c r="AU222" s="106">
        <f t="shared" si="128"/>
      </c>
      <c r="AV222" s="106" t="str">
        <f t="shared" si="129"/>
        <v>A</v>
      </c>
      <c r="AW222" t="s">
        <v>128</v>
      </c>
      <c r="AX222" s="106">
        <f t="shared" si="130"/>
        <v>6814.960000000001</v>
      </c>
      <c r="AY222" s="120">
        <f t="shared" si="124"/>
        <v>6814.960000000001</v>
      </c>
      <c r="AZ222" s="106">
        <f t="shared" si="131"/>
        <v>1625.1</v>
      </c>
      <c r="BA222" s="120">
        <f t="shared" si="134"/>
        <v>1625.1</v>
      </c>
      <c r="BB222" s="106">
        <f t="shared" si="132"/>
        <v>879.9600000000057</v>
      </c>
      <c r="BC222" s="120">
        <f t="shared" si="135"/>
        <v>879.9600000000039</v>
      </c>
    </row>
    <row r="223" spans="1:55" ht="12.75">
      <c r="A223" s="38">
        <v>37058</v>
      </c>
      <c r="B223" s="175"/>
      <c r="C223" s="175">
        <v>200</v>
      </c>
      <c r="D223" s="175"/>
      <c r="E223" s="175"/>
      <c r="F223" s="22"/>
      <c r="G223" s="58"/>
      <c r="H223" s="22"/>
      <c r="I223" s="22" t="s">
        <v>364</v>
      </c>
      <c r="J223" s="171"/>
      <c r="K223" s="142">
        <f t="shared" si="136"/>
        <v>6814.960000000001</v>
      </c>
      <c r="L223" s="142">
        <f t="shared" si="121"/>
        <v>1825.1</v>
      </c>
      <c r="M223" s="120">
        <f t="shared" si="122"/>
        <v>879.9600000000057</v>
      </c>
      <c r="N223" s="129">
        <f t="shared" si="104"/>
      </c>
      <c r="O223" s="129">
        <f t="shared" si="105"/>
      </c>
      <c r="P223" s="129">
        <f t="shared" si="106"/>
      </c>
      <c r="Q223" s="129">
        <f t="shared" si="107"/>
      </c>
      <c r="R223" s="129">
        <f t="shared" si="108"/>
      </c>
      <c r="S223" s="129">
        <f t="shared" si="109"/>
      </c>
      <c r="T223" s="129">
        <f t="shared" si="125"/>
      </c>
      <c r="U223" s="129">
        <f t="shared" si="126"/>
      </c>
      <c r="V223" s="61">
        <f t="shared" si="110"/>
      </c>
      <c r="W223" s="61">
        <f t="shared" si="111"/>
      </c>
      <c r="X223" s="61">
        <f t="shared" si="112"/>
      </c>
      <c r="Y223" s="61">
        <f t="shared" si="113"/>
      </c>
      <c r="Z223" s="61">
        <f t="shared" si="114"/>
      </c>
      <c r="AA223" s="61">
        <f t="shared" si="115"/>
      </c>
      <c r="AB223" s="61">
        <f t="shared" si="116"/>
      </c>
      <c r="AC223" s="61">
        <f t="shared" si="117"/>
      </c>
      <c r="AD223" s="61">
        <f t="shared" si="118"/>
      </c>
      <c r="AE223" s="61">
        <f t="shared" si="119"/>
      </c>
      <c r="AF223" s="61">
        <f t="shared" si="120"/>
      </c>
      <c r="AS223" s="154">
        <f t="shared" si="127"/>
        <v>37058</v>
      </c>
      <c r="AT223" s="120">
        <f t="shared" si="133"/>
        <v>200</v>
      </c>
      <c r="AU223" s="106">
        <f t="shared" si="128"/>
      </c>
      <c r="AV223" s="106" t="str">
        <f t="shared" si="129"/>
        <v>B</v>
      </c>
      <c r="AW223" t="s">
        <v>128</v>
      </c>
      <c r="AX223" s="106">
        <f t="shared" si="130"/>
        <v>6814.960000000001</v>
      </c>
      <c r="AY223" s="120">
        <f t="shared" si="124"/>
        <v>6814.960000000001</v>
      </c>
      <c r="AZ223" s="106">
        <f t="shared" si="131"/>
        <v>1825.1</v>
      </c>
      <c r="BA223" s="120">
        <f t="shared" si="134"/>
        <v>1825.1</v>
      </c>
      <c r="BB223" s="106">
        <f t="shared" si="132"/>
        <v>879.9600000000057</v>
      </c>
      <c r="BC223" s="120">
        <f t="shared" si="135"/>
        <v>879.9600000000039</v>
      </c>
    </row>
    <row r="224" spans="1:55" ht="12.75">
      <c r="A224" s="38">
        <v>37065</v>
      </c>
      <c r="B224" s="175">
        <v>2086.04</v>
      </c>
      <c r="C224" s="175"/>
      <c r="D224" s="175"/>
      <c r="E224" s="175"/>
      <c r="F224" s="22" t="s">
        <v>118</v>
      </c>
      <c r="G224" s="58">
        <v>78.75</v>
      </c>
      <c r="H224" s="22" t="s">
        <v>381</v>
      </c>
      <c r="I224" s="22" t="s">
        <v>362</v>
      </c>
      <c r="J224" s="171" t="s">
        <v>375</v>
      </c>
      <c r="K224" s="142">
        <f t="shared" si="136"/>
        <v>8822.25</v>
      </c>
      <c r="L224" s="142">
        <f t="shared" si="121"/>
        <v>1825.1</v>
      </c>
      <c r="M224" s="120">
        <f t="shared" si="122"/>
        <v>879.9600000000057</v>
      </c>
      <c r="N224" s="129">
        <f t="shared" si="104"/>
      </c>
      <c r="O224" s="129">
        <f t="shared" si="105"/>
      </c>
      <c r="P224" s="129">
        <f t="shared" si="106"/>
      </c>
      <c r="Q224" s="129">
        <f t="shared" si="107"/>
      </c>
      <c r="R224" s="129">
        <f t="shared" si="108"/>
      </c>
      <c r="S224" s="129">
        <f t="shared" si="109"/>
      </c>
      <c r="T224" s="129">
        <f t="shared" si="125"/>
      </c>
      <c r="U224" s="129">
        <f t="shared" si="126"/>
      </c>
      <c r="V224" s="61">
        <f t="shared" si="110"/>
      </c>
      <c r="W224" s="61">
        <f t="shared" si="111"/>
      </c>
      <c r="X224" s="61">
        <f t="shared" si="112"/>
      </c>
      <c r="Y224" s="61">
        <f t="shared" si="113"/>
        <v>78.75</v>
      </c>
      <c r="Z224" s="61">
        <f t="shared" si="114"/>
      </c>
      <c r="AA224" s="61">
        <f t="shared" si="115"/>
      </c>
      <c r="AB224" s="61">
        <f t="shared" si="116"/>
      </c>
      <c r="AC224" s="61">
        <f t="shared" si="117"/>
      </c>
      <c r="AD224" s="61">
        <f t="shared" si="118"/>
      </c>
      <c r="AE224" s="61">
        <f t="shared" si="119"/>
      </c>
      <c r="AF224" s="61">
        <f t="shared" si="120"/>
      </c>
      <c r="AS224" s="154">
        <f t="shared" si="127"/>
        <v>37065</v>
      </c>
      <c r="AT224" s="120">
        <f t="shared" si="133"/>
        <v>2086.04</v>
      </c>
      <c r="AU224" s="106">
        <f t="shared" si="128"/>
        <v>78.75</v>
      </c>
      <c r="AV224" s="106" t="str">
        <f t="shared" si="129"/>
        <v>A</v>
      </c>
      <c r="AW224" t="s">
        <v>128</v>
      </c>
      <c r="AX224" s="106">
        <f t="shared" si="130"/>
        <v>8822.25</v>
      </c>
      <c r="AY224" s="120">
        <f t="shared" si="124"/>
        <v>8822.25</v>
      </c>
      <c r="AZ224" s="106">
        <f t="shared" si="131"/>
        <v>1825.1</v>
      </c>
      <c r="BA224" s="120">
        <f t="shared" si="134"/>
        <v>1825.1</v>
      </c>
      <c r="BB224" s="106">
        <f t="shared" si="132"/>
        <v>879.9600000000057</v>
      </c>
      <c r="BC224" s="120">
        <f t="shared" si="135"/>
        <v>879.9600000000039</v>
      </c>
    </row>
    <row r="225" spans="1:55" ht="12.75">
      <c r="A225" s="38">
        <v>37071</v>
      </c>
      <c r="B225" s="175"/>
      <c r="C225" s="175">
        <v>1129.89</v>
      </c>
      <c r="D225" s="175"/>
      <c r="E225" s="175"/>
      <c r="F225" s="22"/>
      <c r="G225" s="58"/>
      <c r="H225" s="22"/>
      <c r="I225" s="22" t="s">
        <v>364</v>
      </c>
      <c r="J225" s="171"/>
      <c r="K225" s="142">
        <f t="shared" si="136"/>
        <v>8822.25</v>
      </c>
      <c r="L225" s="142">
        <f t="shared" si="121"/>
        <v>2954.99</v>
      </c>
      <c r="M225" s="120">
        <f t="shared" si="122"/>
        <v>879.9600000000057</v>
      </c>
      <c r="N225" s="129">
        <f t="shared" si="104"/>
      </c>
      <c r="O225" s="129">
        <f t="shared" si="105"/>
      </c>
      <c r="P225" s="129">
        <f t="shared" si="106"/>
      </c>
      <c r="Q225" s="129">
        <f t="shared" si="107"/>
      </c>
      <c r="R225" s="129">
        <f t="shared" si="108"/>
      </c>
      <c r="S225" s="129">
        <f t="shared" si="109"/>
      </c>
      <c r="T225" s="129">
        <f t="shared" si="125"/>
      </c>
      <c r="U225" s="129">
        <f t="shared" si="126"/>
      </c>
      <c r="V225" s="61">
        <f t="shared" si="110"/>
      </c>
      <c r="W225" s="61">
        <f t="shared" si="111"/>
      </c>
      <c r="X225" s="61">
        <f t="shared" si="112"/>
      </c>
      <c r="Y225" s="61">
        <f t="shared" si="113"/>
      </c>
      <c r="Z225" s="61">
        <f t="shared" si="114"/>
      </c>
      <c r="AA225" s="61">
        <f t="shared" si="115"/>
      </c>
      <c r="AB225" s="61">
        <f t="shared" si="116"/>
      </c>
      <c r="AC225" s="61">
        <f t="shared" si="117"/>
      </c>
      <c r="AD225" s="61">
        <f t="shared" si="118"/>
      </c>
      <c r="AE225" s="61">
        <f t="shared" si="119"/>
      </c>
      <c r="AF225" s="61">
        <f t="shared" si="120"/>
      </c>
      <c r="AS225" s="154">
        <f t="shared" si="127"/>
        <v>37071</v>
      </c>
      <c r="AT225" s="120">
        <f t="shared" si="133"/>
        <v>1129.89</v>
      </c>
      <c r="AU225" s="106">
        <f t="shared" si="128"/>
      </c>
      <c r="AV225" s="106" t="str">
        <f t="shared" si="129"/>
        <v>B</v>
      </c>
      <c r="AW225" t="s">
        <v>128</v>
      </c>
      <c r="AX225" s="106">
        <f t="shared" si="130"/>
        <v>8822.25</v>
      </c>
      <c r="AY225" s="120">
        <f t="shared" si="124"/>
        <v>8822.25</v>
      </c>
      <c r="AZ225" s="106">
        <f t="shared" si="131"/>
        <v>2954.99</v>
      </c>
      <c r="BA225" s="120">
        <f t="shared" si="134"/>
        <v>2954.99</v>
      </c>
      <c r="BB225" s="106">
        <f t="shared" si="132"/>
        <v>879.9600000000057</v>
      </c>
      <c r="BC225" s="120">
        <f t="shared" si="135"/>
        <v>879.9600000000039</v>
      </c>
    </row>
    <row r="226" spans="1:55" ht="12.75">
      <c r="A226" s="38">
        <v>37071</v>
      </c>
      <c r="B226" s="175">
        <v>6890.05</v>
      </c>
      <c r="C226" s="175"/>
      <c r="D226" s="175"/>
      <c r="E226" s="175"/>
      <c r="F226" s="22" t="s">
        <v>117</v>
      </c>
      <c r="G226" s="58">
        <v>400</v>
      </c>
      <c r="H226" s="22" t="s">
        <v>119</v>
      </c>
      <c r="I226" s="22" t="s">
        <v>362</v>
      </c>
      <c r="J226" s="171" t="s">
        <v>371</v>
      </c>
      <c r="K226" s="142">
        <f t="shared" si="136"/>
        <v>15312.3</v>
      </c>
      <c r="L226" s="142">
        <f aca="true" t="shared" si="137" ref="L226:L257">IF(I226="","",IF(I226="B",SUM(L225+B226+C226+D226+E226-G226),IF(I226&lt;&gt;"B",SUM(L225))))</f>
        <v>2954.99</v>
      </c>
      <c r="M226" s="120">
        <f aca="true" t="shared" si="138" ref="M226:M257">IF(I226="","",IF(I226="C",SUM(M225+B226+D226+E226+C226-G226),IF(I226&lt;&gt;"C",SUM(M225))))</f>
        <v>879.9600000000057</v>
      </c>
      <c r="N226" s="129">
        <f t="shared" si="104"/>
      </c>
      <c r="O226" s="129">
        <f t="shared" si="105"/>
      </c>
      <c r="P226" s="129">
        <f t="shared" si="106"/>
      </c>
      <c r="Q226" s="129">
        <f t="shared" si="107"/>
      </c>
      <c r="R226" s="129">
        <f t="shared" si="108"/>
      </c>
      <c r="S226" s="129">
        <f t="shared" si="109"/>
        <v>400</v>
      </c>
      <c r="T226" s="129">
        <f t="shared" si="125"/>
      </c>
      <c r="U226" s="129">
        <f t="shared" si="126"/>
      </c>
      <c r="V226" s="61">
        <f t="shared" si="110"/>
      </c>
      <c r="W226" s="61">
        <f t="shared" si="111"/>
      </c>
      <c r="X226" s="61">
        <f t="shared" si="112"/>
      </c>
      <c r="Y226" s="61">
        <f t="shared" si="113"/>
      </c>
      <c r="Z226" s="61">
        <f t="shared" si="114"/>
      </c>
      <c r="AA226" s="61">
        <f t="shared" si="115"/>
      </c>
      <c r="AB226" s="61">
        <f t="shared" si="116"/>
      </c>
      <c r="AC226" s="61">
        <f t="shared" si="117"/>
      </c>
      <c r="AD226" s="61">
        <f t="shared" si="118"/>
      </c>
      <c r="AE226" s="61">
        <f t="shared" si="119"/>
      </c>
      <c r="AF226" s="61">
        <f t="shared" si="120"/>
      </c>
      <c r="AS226" s="154">
        <f t="shared" si="127"/>
        <v>37071</v>
      </c>
      <c r="AT226" s="120">
        <f t="shared" si="133"/>
        <v>6890.05</v>
      </c>
      <c r="AU226" s="106">
        <f t="shared" si="128"/>
        <v>400</v>
      </c>
      <c r="AV226" s="106" t="str">
        <f t="shared" si="129"/>
        <v>A</v>
      </c>
      <c r="AW226" t="s">
        <v>128</v>
      </c>
      <c r="AX226" s="106">
        <f t="shared" si="130"/>
        <v>15312.3</v>
      </c>
      <c r="AY226" s="120">
        <f t="shared" si="124"/>
        <v>15312.3</v>
      </c>
      <c r="AZ226" s="106">
        <f t="shared" si="131"/>
        <v>2954.99</v>
      </c>
      <c r="BA226" s="120">
        <f t="shared" si="134"/>
        <v>2954.99</v>
      </c>
      <c r="BB226" s="106">
        <f t="shared" si="132"/>
        <v>879.9600000000057</v>
      </c>
      <c r="BC226" s="120">
        <f t="shared" si="135"/>
        <v>879.9600000000039</v>
      </c>
    </row>
    <row r="227" spans="1:55" ht="12.75">
      <c r="A227" s="38">
        <v>37072</v>
      </c>
      <c r="B227" s="175"/>
      <c r="C227" s="175"/>
      <c r="D227" s="175"/>
      <c r="E227" s="175"/>
      <c r="F227" s="22" t="s">
        <v>120</v>
      </c>
      <c r="G227" s="58">
        <v>39.73</v>
      </c>
      <c r="H227" s="22" t="s">
        <v>56</v>
      </c>
      <c r="I227" s="22" t="s">
        <v>362</v>
      </c>
      <c r="J227" s="171" t="s">
        <v>372</v>
      </c>
      <c r="K227" s="142">
        <f t="shared" si="136"/>
        <v>15272.57</v>
      </c>
      <c r="L227" s="142">
        <f t="shared" si="137"/>
        <v>2954.99</v>
      </c>
      <c r="M227" s="120">
        <f t="shared" si="138"/>
        <v>879.9600000000057</v>
      </c>
      <c r="N227" s="129">
        <f t="shared" si="104"/>
      </c>
      <c r="O227" s="129">
        <f t="shared" si="105"/>
      </c>
      <c r="P227" s="129">
        <f t="shared" si="106"/>
      </c>
      <c r="Q227" s="129">
        <f t="shared" si="107"/>
      </c>
      <c r="R227" s="129">
        <f t="shared" si="108"/>
      </c>
      <c r="S227" s="129">
        <f t="shared" si="109"/>
      </c>
      <c r="T227" s="129">
        <f t="shared" si="125"/>
      </c>
      <c r="U227" s="129">
        <f t="shared" si="126"/>
      </c>
      <c r="V227" s="61">
        <f t="shared" si="110"/>
        <v>39.73</v>
      </c>
      <c r="W227" s="61">
        <f t="shared" si="111"/>
      </c>
      <c r="X227" s="61">
        <f t="shared" si="112"/>
      </c>
      <c r="Y227" s="61">
        <f t="shared" si="113"/>
      </c>
      <c r="Z227" s="61">
        <f t="shared" si="114"/>
      </c>
      <c r="AA227" s="61">
        <f t="shared" si="115"/>
      </c>
      <c r="AB227" s="61">
        <f t="shared" si="116"/>
      </c>
      <c r="AC227" s="61">
        <f t="shared" si="117"/>
      </c>
      <c r="AD227" s="61">
        <f t="shared" si="118"/>
      </c>
      <c r="AE227" s="61">
        <f t="shared" si="119"/>
      </c>
      <c r="AF227" s="61">
        <f t="shared" si="120"/>
      </c>
      <c r="AS227" s="154">
        <f t="shared" si="127"/>
        <v>37072</v>
      </c>
      <c r="AT227" s="120">
        <f t="shared" si="133"/>
      </c>
      <c r="AU227" s="106">
        <f t="shared" si="128"/>
        <v>39.73</v>
      </c>
      <c r="AV227" s="106" t="str">
        <f t="shared" si="129"/>
        <v>A</v>
      </c>
      <c r="AW227" t="s">
        <v>128</v>
      </c>
      <c r="AX227" s="106">
        <f t="shared" si="130"/>
        <v>15272.57</v>
      </c>
      <c r="AY227" s="120">
        <f aca="true" t="shared" si="139" ref="AY227:AY258">IF(I227&lt;&gt;"A",SUM(AY226),IF(AW227="Y",SUM(B227+C227+D227+E227+AY226-G227),IF(AW227&lt;&gt;"Y",SUM(AY226))))</f>
        <v>15272.57</v>
      </c>
      <c r="AZ227" s="106">
        <f t="shared" si="131"/>
        <v>2954.99</v>
      </c>
      <c r="BA227" s="120">
        <f t="shared" si="134"/>
        <v>2954.99</v>
      </c>
      <c r="BB227" s="106">
        <f t="shared" si="132"/>
        <v>879.9600000000057</v>
      </c>
      <c r="BC227" s="120">
        <f t="shared" si="135"/>
        <v>879.9600000000039</v>
      </c>
    </row>
    <row r="228" spans="1:55" ht="12.75">
      <c r="A228" s="38">
        <v>37072</v>
      </c>
      <c r="B228" s="175"/>
      <c r="C228" s="175"/>
      <c r="D228" s="175"/>
      <c r="E228" s="175"/>
      <c r="F228" s="22" t="s">
        <v>18</v>
      </c>
      <c r="G228" s="58">
        <v>5.32</v>
      </c>
      <c r="H228" s="22" t="s">
        <v>379</v>
      </c>
      <c r="I228" s="22" t="s">
        <v>366</v>
      </c>
      <c r="J228" s="171" t="s">
        <v>373</v>
      </c>
      <c r="K228" s="142">
        <f t="shared" si="136"/>
        <v>15272.57</v>
      </c>
      <c r="L228" s="142">
        <f t="shared" si="137"/>
        <v>2954.99</v>
      </c>
      <c r="M228" s="120">
        <f t="shared" si="138"/>
        <v>874.6400000000057</v>
      </c>
      <c r="N228" s="129">
        <f t="shared" si="104"/>
      </c>
      <c r="O228" s="129">
        <f t="shared" si="105"/>
      </c>
      <c r="P228" s="129">
        <f t="shared" si="106"/>
      </c>
      <c r="Q228" s="129">
        <f t="shared" si="107"/>
      </c>
      <c r="R228" s="129">
        <f t="shared" si="108"/>
      </c>
      <c r="S228" s="129">
        <f t="shared" si="109"/>
      </c>
      <c r="T228" s="129">
        <f t="shared" si="125"/>
      </c>
      <c r="U228" s="129">
        <f t="shared" si="126"/>
      </c>
      <c r="V228" s="61">
        <f t="shared" si="110"/>
      </c>
      <c r="W228" s="61">
        <f t="shared" si="111"/>
        <v>5.32</v>
      </c>
      <c r="X228" s="61">
        <f t="shared" si="112"/>
      </c>
      <c r="Y228" s="61">
        <f t="shared" si="113"/>
      </c>
      <c r="Z228" s="61">
        <f t="shared" si="114"/>
      </c>
      <c r="AA228" s="61">
        <f t="shared" si="115"/>
      </c>
      <c r="AB228" s="61">
        <f t="shared" si="116"/>
      </c>
      <c r="AC228" s="61">
        <f t="shared" si="117"/>
      </c>
      <c r="AD228" s="61">
        <f t="shared" si="118"/>
      </c>
      <c r="AE228" s="61">
        <f t="shared" si="119"/>
      </c>
      <c r="AF228" s="61">
        <f t="shared" si="120"/>
      </c>
      <c r="AS228" s="154">
        <f t="shared" si="127"/>
        <v>37072</v>
      </c>
      <c r="AT228" s="120">
        <f t="shared" si="133"/>
      </c>
      <c r="AU228" s="106">
        <f t="shared" si="128"/>
        <v>5.32</v>
      </c>
      <c r="AV228" s="106" t="str">
        <f t="shared" si="129"/>
        <v>C</v>
      </c>
      <c r="AW228" t="s">
        <v>128</v>
      </c>
      <c r="AX228" s="106">
        <f t="shared" si="130"/>
        <v>15272.57</v>
      </c>
      <c r="AY228" s="120">
        <f t="shared" si="139"/>
        <v>15272.57</v>
      </c>
      <c r="AZ228" s="106">
        <f t="shared" si="131"/>
        <v>2954.99</v>
      </c>
      <c r="BA228" s="120">
        <f t="shared" si="134"/>
        <v>2954.99</v>
      </c>
      <c r="BB228" s="106">
        <f t="shared" si="132"/>
        <v>874.6400000000057</v>
      </c>
      <c r="BC228" s="120">
        <f t="shared" si="135"/>
        <v>874.6400000000039</v>
      </c>
    </row>
    <row r="229" spans="1:55" ht="12.75">
      <c r="A229" s="38">
        <v>37072</v>
      </c>
      <c r="B229" s="175"/>
      <c r="C229" s="175"/>
      <c r="D229" s="175"/>
      <c r="E229" s="175"/>
      <c r="F229" s="22" t="s">
        <v>18</v>
      </c>
      <c r="G229" s="58">
        <v>0.56</v>
      </c>
      <c r="H229" s="22" t="s">
        <v>379</v>
      </c>
      <c r="I229" s="22" t="s">
        <v>366</v>
      </c>
      <c r="J229" s="171" t="s">
        <v>373</v>
      </c>
      <c r="K229" s="142">
        <f t="shared" si="136"/>
        <v>15272.57</v>
      </c>
      <c r="L229" s="142">
        <f t="shared" si="137"/>
        <v>2954.99</v>
      </c>
      <c r="M229" s="120">
        <f t="shared" si="138"/>
        <v>874.0800000000057</v>
      </c>
      <c r="N229" s="129">
        <f t="shared" si="104"/>
      </c>
      <c r="O229" s="129">
        <f t="shared" si="105"/>
      </c>
      <c r="P229" s="129">
        <f t="shared" si="106"/>
      </c>
      <c r="Q229" s="129">
        <f t="shared" si="107"/>
      </c>
      <c r="R229" s="129">
        <f t="shared" si="108"/>
      </c>
      <c r="S229" s="129">
        <f t="shared" si="109"/>
      </c>
      <c r="T229" s="129">
        <f t="shared" si="125"/>
      </c>
      <c r="U229" s="129">
        <f t="shared" si="126"/>
      </c>
      <c r="V229" s="61">
        <f t="shared" si="110"/>
      </c>
      <c r="W229" s="61">
        <f t="shared" si="111"/>
        <v>0.56</v>
      </c>
      <c r="X229" s="61">
        <f t="shared" si="112"/>
      </c>
      <c r="Y229" s="61">
        <f t="shared" si="113"/>
      </c>
      <c r="Z229" s="61">
        <f t="shared" si="114"/>
      </c>
      <c r="AA229" s="61">
        <f t="shared" si="115"/>
      </c>
      <c r="AB229" s="61">
        <f t="shared" si="116"/>
      </c>
      <c r="AC229" s="61">
        <f t="shared" si="117"/>
      </c>
      <c r="AD229" s="61">
        <f t="shared" si="118"/>
      </c>
      <c r="AE229" s="61">
        <f t="shared" si="119"/>
      </c>
      <c r="AF229" s="61">
        <f t="shared" si="120"/>
      </c>
      <c r="AS229" s="154">
        <f t="shared" si="127"/>
        <v>37072</v>
      </c>
      <c r="AT229" s="120">
        <f t="shared" si="133"/>
      </c>
      <c r="AU229" s="106">
        <f t="shared" si="128"/>
        <v>0.56</v>
      </c>
      <c r="AV229" s="106" t="str">
        <f t="shared" si="129"/>
        <v>C</v>
      </c>
      <c r="AW229" t="s">
        <v>128</v>
      </c>
      <c r="AX229" s="106">
        <f t="shared" si="130"/>
        <v>15272.57</v>
      </c>
      <c r="AY229" s="120">
        <f t="shared" si="139"/>
        <v>15272.57</v>
      </c>
      <c r="AZ229" s="106">
        <f t="shared" si="131"/>
        <v>2954.99</v>
      </c>
      <c r="BA229" s="120">
        <f t="shared" si="134"/>
        <v>2954.99</v>
      </c>
      <c r="BB229" s="106">
        <f t="shared" si="132"/>
        <v>874.0800000000057</v>
      </c>
      <c r="BC229" s="120">
        <f t="shared" si="135"/>
        <v>874.0800000000039</v>
      </c>
    </row>
    <row r="230" spans="1:55" ht="12.75">
      <c r="A230" s="38" t="s">
        <v>348</v>
      </c>
      <c r="B230" s="58"/>
      <c r="C230" s="58"/>
      <c r="D230" s="58">
        <v>0.35</v>
      </c>
      <c r="E230" s="58"/>
      <c r="F230" s="58" t="s">
        <v>344</v>
      </c>
      <c r="G230" s="58">
        <v>104</v>
      </c>
      <c r="H230" s="58" t="s">
        <v>420</v>
      </c>
      <c r="I230" s="119" t="s">
        <v>366</v>
      </c>
      <c r="J230" s="123" t="s">
        <v>362</v>
      </c>
      <c r="K230" s="142">
        <f t="shared" si="136"/>
        <v>15272.57</v>
      </c>
      <c r="L230" s="142">
        <f t="shared" si="137"/>
        <v>2954.99</v>
      </c>
      <c r="M230" s="120">
        <f t="shared" si="138"/>
        <v>770.4300000000057</v>
      </c>
      <c r="N230" s="129">
        <f t="shared" si="104"/>
        <v>104</v>
      </c>
      <c r="O230" s="129">
        <f t="shared" si="105"/>
      </c>
      <c r="P230" s="129">
        <f t="shared" si="106"/>
      </c>
      <c r="Q230" s="129">
        <f t="shared" si="107"/>
      </c>
      <c r="R230" s="129">
        <f t="shared" si="108"/>
      </c>
      <c r="S230" s="129">
        <f t="shared" si="109"/>
      </c>
      <c r="T230" s="129">
        <f t="shared" si="125"/>
      </c>
      <c r="U230" s="129">
        <f t="shared" si="126"/>
      </c>
      <c r="V230" s="61">
        <f t="shared" si="110"/>
      </c>
      <c r="W230" s="61">
        <f t="shared" si="111"/>
      </c>
      <c r="X230" s="61">
        <f t="shared" si="112"/>
      </c>
      <c r="Y230" s="61">
        <f t="shared" si="113"/>
      </c>
      <c r="Z230" s="61">
        <f t="shared" si="114"/>
      </c>
      <c r="AA230" s="61">
        <f t="shared" si="115"/>
      </c>
      <c r="AB230" s="61">
        <f t="shared" si="116"/>
      </c>
      <c r="AC230" s="61">
        <f t="shared" si="117"/>
      </c>
      <c r="AD230" s="61">
        <f t="shared" si="118"/>
      </c>
      <c r="AE230" s="61">
        <f t="shared" si="119"/>
      </c>
      <c r="AF230" s="61">
        <f t="shared" si="120"/>
      </c>
      <c r="AS230" s="154" t="str">
        <f t="shared" si="127"/>
        <v>Monthly</v>
      </c>
      <c r="AT230" s="120">
        <f t="shared" si="133"/>
        <v>0.35</v>
      </c>
      <c r="AU230" s="106">
        <f t="shared" si="128"/>
        <v>104</v>
      </c>
      <c r="AV230" s="106" t="str">
        <f t="shared" si="129"/>
        <v>C</v>
      </c>
      <c r="AW230" t="s">
        <v>128</v>
      </c>
      <c r="AX230" s="106">
        <f t="shared" si="130"/>
        <v>15272.57</v>
      </c>
      <c r="AY230" s="120">
        <f t="shared" si="139"/>
        <v>15272.57</v>
      </c>
      <c r="AZ230" s="106">
        <f t="shared" si="131"/>
        <v>2954.99</v>
      </c>
      <c r="BA230" s="120">
        <f t="shared" si="134"/>
        <v>2954.99</v>
      </c>
      <c r="BB230" s="106">
        <f t="shared" si="132"/>
        <v>770.4300000000057</v>
      </c>
      <c r="BC230" s="120">
        <f t="shared" si="135"/>
        <v>770.4300000000039</v>
      </c>
    </row>
    <row r="231" spans="1:55" ht="12.75">
      <c r="A231" s="38" t="s">
        <v>348</v>
      </c>
      <c r="B231" s="58"/>
      <c r="C231" s="58"/>
      <c r="D231" s="58"/>
      <c r="E231" s="58"/>
      <c r="F231" s="58" t="s">
        <v>344</v>
      </c>
      <c r="G231" s="58">
        <v>0</v>
      </c>
      <c r="H231" s="58" t="s">
        <v>421</v>
      </c>
      <c r="I231" s="119" t="s">
        <v>362</v>
      </c>
      <c r="J231" s="119" t="s">
        <v>362</v>
      </c>
      <c r="K231" s="142">
        <f t="shared" si="136"/>
        <v>15272.57</v>
      </c>
      <c r="L231" s="142">
        <f t="shared" si="137"/>
        <v>2954.99</v>
      </c>
      <c r="M231" s="120">
        <f t="shared" si="138"/>
        <v>770.4300000000057</v>
      </c>
      <c r="N231" s="129">
        <f t="shared" si="104"/>
        <v>0</v>
      </c>
      <c r="O231" s="129">
        <f t="shared" si="105"/>
      </c>
      <c r="P231" s="129">
        <f t="shared" si="106"/>
      </c>
      <c r="Q231" s="129">
        <f t="shared" si="107"/>
      </c>
      <c r="R231" s="129">
        <f t="shared" si="108"/>
      </c>
      <c r="S231" s="129">
        <f t="shared" si="109"/>
      </c>
      <c r="T231" s="129">
        <f t="shared" si="125"/>
      </c>
      <c r="U231" s="129">
        <f t="shared" si="126"/>
      </c>
      <c r="V231" s="61">
        <f t="shared" si="110"/>
      </c>
      <c r="W231" s="61">
        <f t="shared" si="111"/>
      </c>
      <c r="X231" s="61">
        <f t="shared" si="112"/>
      </c>
      <c r="Y231" s="61">
        <f t="shared" si="113"/>
      </c>
      <c r="Z231" s="61">
        <f t="shared" si="114"/>
      </c>
      <c r="AA231" s="61">
        <f t="shared" si="115"/>
      </c>
      <c r="AB231" s="61">
        <f t="shared" si="116"/>
      </c>
      <c r="AC231" s="61">
        <f t="shared" si="117"/>
      </c>
      <c r="AD231" s="61">
        <f t="shared" si="118"/>
      </c>
      <c r="AE231" s="61">
        <f t="shared" si="119"/>
      </c>
      <c r="AF231" s="61">
        <f t="shared" si="120"/>
      </c>
      <c r="AS231" s="154" t="str">
        <f t="shared" si="127"/>
        <v>Monthly</v>
      </c>
      <c r="AT231" s="120">
        <f t="shared" si="133"/>
      </c>
      <c r="AU231" s="106">
        <f t="shared" si="128"/>
        <v>0</v>
      </c>
      <c r="AV231" s="106" t="str">
        <f t="shared" si="129"/>
        <v>A</v>
      </c>
      <c r="AW231" t="s">
        <v>347</v>
      </c>
      <c r="AX231" s="106">
        <f t="shared" si="130"/>
        <v>15272.57</v>
      </c>
      <c r="AY231" s="120">
        <f t="shared" si="139"/>
        <v>15272.57</v>
      </c>
      <c r="AZ231" s="106">
        <f t="shared" si="131"/>
        <v>2954.99</v>
      </c>
      <c r="BA231" s="120">
        <f t="shared" si="134"/>
        <v>2954.99</v>
      </c>
      <c r="BB231" s="106">
        <f t="shared" si="132"/>
        <v>770.4300000000057</v>
      </c>
      <c r="BC231" s="120">
        <f t="shared" si="135"/>
        <v>770.4300000000039</v>
      </c>
    </row>
    <row r="232" spans="1:55" ht="12.75">
      <c r="A232" s="38" t="s">
        <v>348</v>
      </c>
      <c r="B232" s="58"/>
      <c r="C232" s="58"/>
      <c r="D232" s="58"/>
      <c r="E232" s="58"/>
      <c r="F232" s="58" t="s">
        <v>344</v>
      </c>
      <c r="G232" s="58">
        <v>50</v>
      </c>
      <c r="H232" s="58" t="s">
        <v>11</v>
      </c>
      <c r="I232" s="119" t="s">
        <v>362</v>
      </c>
      <c r="J232" s="119" t="s">
        <v>362</v>
      </c>
      <c r="K232" s="142">
        <f t="shared" si="136"/>
        <v>15222.57</v>
      </c>
      <c r="L232" s="142">
        <f t="shared" si="137"/>
        <v>2954.99</v>
      </c>
      <c r="M232" s="120">
        <f t="shared" si="138"/>
        <v>770.4300000000057</v>
      </c>
      <c r="N232" s="129">
        <f t="shared" si="104"/>
        <v>50</v>
      </c>
      <c r="O232" s="129">
        <f t="shared" si="105"/>
      </c>
      <c r="P232" s="129">
        <f t="shared" si="106"/>
      </c>
      <c r="Q232" s="129">
        <f t="shared" si="107"/>
      </c>
      <c r="R232" s="129">
        <f t="shared" si="108"/>
      </c>
      <c r="S232" s="129">
        <f t="shared" si="109"/>
      </c>
      <c r="T232" s="129">
        <f t="shared" si="125"/>
      </c>
      <c r="U232" s="129">
        <f t="shared" si="126"/>
      </c>
      <c r="V232" s="61">
        <f t="shared" si="110"/>
      </c>
      <c r="W232" s="61">
        <f t="shared" si="111"/>
      </c>
      <c r="X232" s="61">
        <f t="shared" si="112"/>
      </c>
      <c r="Y232" s="61">
        <f t="shared" si="113"/>
      </c>
      <c r="Z232" s="61">
        <f t="shared" si="114"/>
      </c>
      <c r="AA232" s="61">
        <f t="shared" si="115"/>
      </c>
      <c r="AB232" s="61">
        <f t="shared" si="116"/>
      </c>
      <c r="AC232" s="61">
        <f t="shared" si="117"/>
      </c>
      <c r="AD232" s="61">
        <f t="shared" si="118"/>
      </c>
      <c r="AE232" s="61">
        <f t="shared" si="119"/>
      </c>
      <c r="AF232" s="61">
        <f t="shared" si="120"/>
      </c>
      <c r="AS232" s="154" t="str">
        <f t="shared" si="127"/>
        <v>Monthly</v>
      </c>
      <c r="AT232" s="120">
        <f t="shared" si="133"/>
      </c>
      <c r="AU232" s="106">
        <f t="shared" si="128"/>
        <v>50</v>
      </c>
      <c r="AV232" s="106" t="str">
        <f t="shared" si="129"/>
        <v>A</v>
      </c>
      <c r="AW232" t="s">
        <v>128</v>
      </c>
      <c r="AX232" s="106">
        <f t="shared" si="130"/>
        <v>15222.57</v>
      </c>
      <c r="AY232" s="120">
        <f t="shared" si="139"/>
        <v>15222.57</v>
      </c>
      <c r="AZ232" s="106">
        <f t="shared" si="131"/>
        <v>2954.99</v>
      </c>
      <c r="BA232" s="120">
        <f t="shared" si="134"/>
        <v>2954.99</v>
      </c>
      <c r="BB232" s="106">
        <f t="shared" si="132"/>
        <v>770.4300000000057</v>
      </c>
      <c r="BC232" s="120">
        <f t="shared" si="135"/>
        <v>770.4300000000039</v>
      </c>
    </row>
    <row r="233" spans="1:55" ht="12.75">
      <c r="A233" s="38" t="s">
        <v>348</v>
      </c>
      <c r="B233" s="58"/>
      <c r="C233" s="58"/>
      <c r="D233" s="58"/>
      <c r="E233" s="58"/>
      <c r="F233" s="58" t="s">
        <v>344</v>
      </c>
      <c r="G233" s="58">
        <v>0</v>
      </c>
      <c r="H233" s="58" t="s">
        <v>12</v>
      </c>
      <c r="I233" s="119" t="s">
        <v>362</v>
      </c>
      <c r="J233" s="119" t="s">
        <v>362</v>
      </c>
      <c r="K233" s="142">
        <f t="shared" si="136"/>
        <v>15222.57</v>
      </c>
      <c r="L233" s="142">
        <f t="shared" si="137"/>
        <v>2954.99</v>
      </c>
      <c r="M233" s="120">
        <f t="shared" si="138"/>
        <v>770.4300000000057</v>
      </c>
      <c r="N233" s="129">
        <f t="shared" si="104"/>
        <v>0</v>
      </c>
      <c r="O233" s="129">
        <f t="shared" si="105"/>
      </c>
      <c r="P233" s="129">
        <f t="shared" si="106"/>
      </c>
      <c r="Q233" s="129">
        <f t="shared" si="107"/>
      </c>
      <c r="R233" s="129">
        <f t="shared" si="108"/>
      </c>
      <c r="S233" s="129">
        <f t="shared" si="109"/>
      </c>
      <c r="T233" s="129">
        <f t="shared" si="125"/>
      </c>
      <c r="U233" s="129">
        <f t="shared" si="126"/>
      </c>
      <c r="V233" s="61">
        <f t="shared" si="110"/>
      </c>
      <c r="W233" s="61">
        <f t="shared" si="111"/>
      </c>
      <c r="X233" s="61">
        <f t="shared" si="112"/>
      </c>
      <c r="Y233" s="61">
        <f t="shared" si="113"/>
      </c>
      <c r="Z233" s="61">
        <f t="shared" si="114"/>
      </c>
      <c r="AA233" s="61">
        <f t="shared" si="115"/>
      </c>
      <c r="AB233" s="61">
        <f t="shared" si="116"/>
      </c>
      <c r="AC233" s="61">
        <f t="shared" si="117"/>
      </c>
      <c r="AD233" s="61">
        <f t="shared" si="118"/>
      </c>
      <c r="AE233" s="61">
        <f t="shared" si="119"/>
      </c>
      <c r="AF233" s="61">
        <f t="shared" si="120"/>
      </c>
      <c r="AS233" s="154" t="str">
        <f t="shared" si="127"/>
        <v>Monthly</v>
      </c>
      <c r="AT233" s="120">
        <f t="shared" si="133"/>
      </c>
      <c r="AU233" s="106">
        <f t="shared" si="128"/>
        <v>0</v>
      </c>
      <c r="AV233" s="106" t="str">
        <f t="shared" si="129"/>
        <v>A</v>
      </c>
      <c r="AW233" t="s">
        <v>347</v>
      </c>
      <c r="AX233" s="106">
        <f t="shared" si="130"/>
        <v>15222.57</v>
      </c>
      <c r="AY233" s="120">
        <f t="shared" si="139"/>
        <v>15222.57</v>
      </c>
      <c r="AZ233" s="106">
        <f t="shared" si="131"/>
        <v>2954.99</v>
      </c>
      <c r="BA233" s="120">
        <f t="shared" si="134"/>
        <v>2954.99</v>
      </c>
      <c r="BB233" s="106">
        <f t="shared" si="132"/>
        <v>770.4300000000057</v>
      </c>
      <c r="BC233" s="120">
        <f t="shared" si="135"/>
        <v>770.4300000000039</v>
      </c>
    </row>
    <row r="234" spans="1:55" ht="12.75">
      <c r="A234" s="38">
        <v>37074</v>
      </c>
      <c r="B234" s="58"/>
      <c r="C234" s="58"/>
      <c r="D234" s="58"/>
      <c r="E234" s="58"/>
      <c r="F234" s="58" t="s">
        <v>127</v>
      </c>
      <c r="G234" s="58">
        <v>152.44</v>
      </c>
      <c r="H234" s="58" t="s">
        <v>409</v>
      </c>
      <c r="I234" s="119" t="s">
        <v>362</v>
      </c>
      <c r="J234" s="119" t="s">
        <v>371</v>
      </c>
      <c r="K234" s="142">
        <f aca="true" t="shared" si="140" ref="K234:K265">IF(I234="","",IF(I234="A",SUM(K233+E234+B234+C234+D234-G234),IF(I234&lt;&gt;"A",SUM(K233))))</f>
        <v>15070.13</v>
      </c>
      <c r="L234" s="142">
        <f t="shared" si="137"/>
        <v>2954.99</v>
      </c>
      <c r="M234" s="120">
        <f t="shared" si="138"/>
        <v>770.4300000000057</v>
      </c>
      <c r="N234" s="129">
        <f t="shared" si="104"/>
      </c>
      <c r="O234" s="129">
        <f t="shared" si="105"/>
      </c>
      <c r="P234" s="129">
        <f t="shared" si="106"/>
      </c>
      <c r="Q234" s="129">
        <f t="shared" si="107"/>
      </c>
      <c r="R234" s="129">
        <f t="shared" si="108"/>
      </c>
      <c r="S234" s="129">
        <f t="shared" si="109"/>
        <v>152.44</v>
      </c>
      <c r="T234" s="129">
        <f t="shared" si="125"/>
      </c>
      <c r="U234" s="129">
        <f t="shared" si="126"/>
      </c>
      <c r="V234" s="61">
        <f t="shared" si="110"/>
      </c>
      <c r="W234" s="61">
        <f t="shared" si="111"/>
      </c>
      <c r="X234" s="61">
        <f t="shared" si="112"/>
      </c>
      <c r="Y234" s="61">
        <f t="shared" si="113"/>
      </c>
      <c r="Z234" s="61">
        <f t="shared" si="114"/>
      </c>
      <c r="AA234" s="61">
        <f t="shared" si="115"/>
      </c>
      <c r="AB234" s="61">
        <f t="shared" si="116"/>
      </c>
      <c r="AC234" s="61">
        <f t="shared" si="117"/>
      </c>
      <c r="AD234" s="61">
        <f t="shared" si="118"/>
      </c>
      <c r="AE234" s="61">
        <f t="shared" si="119"/>
      </c>
      <c r="AF234" s="61">
        <f t="shared" si="120"/>
      </c>
      <c r="AS234" s="154">
        <f t="shared" si="127"/>
        <v>37074</v>
      </c>
      <c r="AT234" s="120">
        <f t="shared" si="133"/>
      </c>
      <c r="AU234" s="106">
        <f t="shared" si="128"/>
        <v>152.44</v>
      </c>
      <c r="AV234" s="106" t="str">
        <f t="shared" si="129"/>
        <v>A</v>
      </c>
      <c r="AW234" t="s">
        <v>128</v>
      </c>
      <c r="AX234" s="106">
        <f t="shared" si="130"/>
        <v>15070.13</v>
      </c>
      <c r="AY234" s="120">
        <f t="shared" si="139"/>
        <v>15070.13</v>
      </c>
      <c r="AZ234" s="106">
        <f t="shared" si="131"/>
        <v>2954.99</v>
      </c>
      <c r="BA234" s="120">
        <f t="shared" si="134"/>
        <v>2954.99</v>
      </c>
      <c r="BB234" s="106">
        <f t="shared" si="132"/>
        <v>770.4300000000057</v>
      </c>
      <c r="BC234" s="120">
        <f t="shared" si="135"/>
        <v>770.4300000000039</v>
      </c>
    </row>
    <row r="235" spans="1:55" ht="12.75">
      <c r="A235" s="38">
        <v>37074</v>
      </c>
      <c r="B235" s="58"/>
      <c r="C235" s="58"/>
      <c r="D235" s="58">
        <v>12.98</v>
      </c>
      <c r="E235" s="58"/>
      <c r="F235" s="58" t="s">
        <v>410</v>
      </c>
      <c r="G235" s="58">
        <v>640</v>
      </c>
      <c r="H235" s="121" t="s">
        <v>411</v>
      </c>
      <c r="I235" s="119" t="s">
        <v>362</v>
      </c>
      <c r="J235" s="119" t="s">
        <v>366</v>
      </c>
      <c r="K235" s="142">
        <f t="shared" si="140"/>
        <v>14443.109999999999</v>
      </c>
      <c r="L235" s="142">
        <f t="shared" si="137"/>
        <v>2954.99</v>
      </c>
      <c r="M235" s="120">
        <f t="shared" si="138"/>
        <v>770.4300000000057</v>
      </c>
      <c r="N235" s="129">
        <f t="shared" si="104"/>
      </c>
      <c r="O235" s="129">
        <f t="shared" si="105"/>
      </c>
      <c r="P235" s="129">
        <f t="shared" si="106"/>
        <v>640</v>
      </c>
      <c r="Q235" s="129">
        <f t="shared" si="107"/>
      </c>
      <c r="R235" s="129">
        <f t="shared" si="108"/>
      </c>
      <c r="S235" s="129">
        <f t="shared" si="109"/>
      </c>
      <c r="T235" s="129">
        <f t="shared" si="125"/>
      </c>
      <c r="U235" s="129">
        <f t="shared" si="126"/>
      </c>
      <c r="V235" s="61">
        <f t="shared" si="110"/>
      </c>
      <c r="W235" s="61">
        <f t="shared" si="111"/>
      </c>
      <c r="X235" s="61">
        <f t="shared" si="112"/>
      </c>
      <c r="Y235" s="61">
        <f t="shared" si="113"/>
      </c>
      <c r="Z235" s="61">
        <f t="shared" si="114"/>
      </c>
      <c r="AA235" s="61">
        <f t="shared" si="115"/>
      </c>
      <c r="AB235" s="61">
        <f t="shared" si="116"/>
      </c>
      <c r="AC235" s="61">
        <f t="shared" si="117"/>
      </c>
      <c r="AD235" s="61">
        <f t="shared" si="118"/>
      </c>
      <c r="AE235" s="61">
        <f t="shared" si="119"/>
      </c>
      <c r="AF235" s="61">
        <f t="shared" si="120"/>
      </c>
      <c r="AS235" s="154">
        <f t="shared" si="127"/>
        <v>37074</v>
      </c>
      <c r="AT235" s="120">
        <f t="shared" si="133"/>
        <v>12.98</v>
      </c>
      <c r="AU235" s="106">
        <f t="shared" si="128"/>
        <v>640</v>
      </c>
      <c r="AV235" s="106" t="str">
        <f t="shared" si="129"/>
        <v>A</v>
      </c>
      <c r="AW235" t="s">
        <v>128</v>
      </c>
      <c r="AX235" s="106">
        <f t="shared" si="130"/>
        <v>14443.109999999999</v>
      </c>
      <c r="AY235" s="120">
        <f t="shared" si="139"/>
        <v>14443.109999999999</v>
      </c>
      <c r="AZ235" s="106">
        <f t="shared" si="131"/>
        <v>2954.99</v>
      </c>
      <c r="BA235" s="120">
        <f t="shared" si="134"/>
        <v>2954.99</v>
      </c>
      <c r="BB235" s="106">
        <f t="shared" si="132"/>
        <v>770.4300000000057</v>
      </c>
      <c r="BC235" s="120">
        <f t="shared" si="135"/>
        <v>770.4300000000039</v>
      </c>
    </row>
    <row r="236" spans="1:55" ht="12.75">
      <c r="A236" s="38">
        <v>37074</v>
      </c>
      <c r="B236" s="58"/>
      <c r="C236" s="58"/>
      <c r="D236" s="58"/>
      <c r="E236" s="58"/>
      <c r="F236" s="58" t="s">
        <v>412</v>
      </c>
      <c r="G236" s="58">
        <v>160</v>
      </c>
      <c r="H236" s="58" t="s">
        <v>355</v>
      </c>
      <c r="I236" s="119" t="s">
        <v>362</v>
      </c>
      <c r="J236" s="119" t="s">
        <v>146</v>
      </c>
      <c r="K236" s="142">
        <f t="shared" si="140"/>
        <v>14283.109999999999</v>
      </c>
      <c r="L236" s="142">
        <f t="shared" si="137"/>
        <v>2954.99</v>
      </c>
      <c r="M236" s="120">
        <f t="shared" si="138"/>
        <v>770.4300000000057</v>
      </c>
      <c r="N236" s="129">
        <f t="shared" si="104"/>
      </c>
      <c r="O236" s="129">
        <f t="shared" si="105"/>
      </c>
      <c r="P236" s="129">
        <f t="shared" si="106"/>
      </c>
      <c r="Q236" s="129">
        <f t="shared" si="107"/>
      </c>
      <c r="R236" s="129">
        <f t="shared" si="108"/>
      </c>
      <c r="S236" s="129">
        <f t="shared" si="109"/>
      </c>
      <c r="T236" s="129">
        <f t="shared" si="125"/>
      </c>
      <c r="U236" s="129">
        <f t="shared" si="126"/>
        <v>160</v>
      </c>
      <c r="V236" s="61">
        <f t="shared" si="110"/>
      </c>
      <c r="W236" s="61">
        <f t="shared" si="111"/>
      </c>
      <c r="X236" s="61">
        <f t="shared" si="112"/>
      </c>
      <c r="Y236" s="61">
        <f t="shared" si="113"/>
      </c>
      <c r="Z236" s="61">
        <f t="shared" si="114"/>
      </c>
      <c r="AA236" s="61">
        <f t="shared" si="115"/>
      </c>
      <c r="AB236" s="61">
        <f t="shared" si="116"/>
      </c>
      <c r="AC236" s="61">
        <f t="shared" si="117"/>
      </c>
      <c r="AD236" s="61">
        <f t="shared" si="118"/>
      </c>
      <c r="AE236" s="61">
        <f t="shared" si="119"/>
      </c>
      <c r="AF236" s="61">
        <f t="shared" si="120"/>
      </c>
      <c r="AS236" s="154">
        <f t="shared" si="127"/>
        <v>37074</v>
      </c>
      <c r="AT236" s="120">
        <f t="shared" si="133"/>
      </c>
      <c r="AU236" s="106">
        <f t="shared" si="128"/>
        <v>160</v>
      </c>
      <c r="AV236" s="106" t="str">
        <f t="shared" si="129"/>
        <v>A</v>
      </c>
      <c r="AW236" t="s">
        <v>128</v>
      </c>
      <c r="AX236" s="106">
        <f t="shared" si="130"/>
        <v>14283.109999999999</v>
      </c>
      <c r="AY236" s="120">
        <f t="shared" si="139"/>
        <v>14283.109999999999</v>
      </c>
      <c r="AZ236" s="106">
        <f t="shared" si="131"/>
        <v>2954.99</v>
      </c>
      <c r="BA236" s="120">
        <f t="shared" si="134"/>
        <v>2954.99</v>
      </c>
      <c r="BB236" s="106">
        <f t="shared" si="132"/>
        <v>770.4300000000057</v>
      </c>
      <c r="BC236" s="120">
        <f t="shared" si="135"/>
        <v>770.4300000000039</v>
      </c>
    </row>
    <row r="237" spans="1:55" ht="12.75">
      <c r="A237" s="38">
        <v>37075</v>
      </c>
      <c r="B237" s="58"/>
      <c r="C237" s="58"/>
      <c r="D237" s="58"/>
      <c r="E237" s="58"/>
      <c r="F237" s="58" t="s">
        <v>413</v>
      </c>
      <c r="G237" s="58">
        <v>2107.3</v>
      </c>
      <c r="H237" s="58" t="s">
        <v>414</v>
      </c>
      <c r="I237" s="119" t="s">
        <v>362</v>
      </c>
      <c r="J237" s="119" t="s">
        <v>362</v>
      </c>
      <c r="K237" s="142">
        <f t="shared" si="140"/>
        <v>12175.809999999998</v>
      </c>
      <c r="L237" s="142">
        <f t="shared" si="137"/>
        <v>2954.99</v>
      </c>
      <c r="M237" s="120">
        <f t="shared" si="138"/>
        <v>770.4300000000057</v>
      </c>
      <c r="N237" s="129">
        <f t="shared" si="104"/>
        <v>2107.3</v>
      </c>
      <c r="O237" s="129">
        <f t="shared" si="105"/>
      </c>
      <c r="P237" s="129">
        <f t="shared" si="106"/>
      </c>
      <c r="Q237" s="129">
        <f t="shared" si="107"/>
      </c>
      <c r="R237" s="129">
        <f t="shared" si="108"/>
      </c>
      <c r="S237" s="129">
        <f t="shared" si="109"/>
      </c>
      <c r="T237" s="129">
        <f t="shared" si="125"/>
      </c>
      <c r="U237" s="129">
        <f t="shared" si="126"/>
      </c>
      <c r="V237" s="61">
        <f t="shared" si="110"/>
      </c>
      <c r="W237" s="61">
        <f t="shared" si="111"/>
      </c>
      <c r="X237" s="61">
        <f t="shared" si="112"/>
      </c>
      <c r="Y237" s="61">
        <f t="shared" si="113"/>
      </c>
      <c r="Z237" s="61">
        <f t="shared" si="114"/>
      </c>
      <c r="AA237" s="61">
        <f t="shared" si="115"/>
      </c>
      <c r="AB237" s="61">
        <f t="shared" si="116"/>
      </c>
      <c r="AC237" s="61">
        <f t="shared" si="117"/>
      </c>
      <c r="AD237" s="61">
        <f t="shared" si="118"/>
      </c>
      <c r="AE237" s="61">
        <f t="shared" si="119"/>
      </c>
      <c r="AF237" s="61">
        <f t="shared" si="120"/>
      </c>
      <c r="AS237" s="154">
        <f t="shared" si="127"/>
        <v>37075</v>
      </c>
      <c r="AT237" s="120">
        <f t="shared" si="133"/>
      </c>
      <c r="AU237" s="106">
        <f t="shared" si="128"/>
        <v>2107.3</v>
      </c>
      <c r="AV237" s="106" t="str">
        <f t="shared" si="129"/>
        <v>A</v>
      </c>
      <c r="AW237" t="s">
        <v>128</v>
      </c>
      <c r="AX237" s="106">
        <f t="shared" si="130"/>
        <v>12175.809999999998</v>
      </c>
      <c r="AY237" s="120">
        <f t="shared" si="139"/>
        <v>12175.809999999998</v>
      </c>
      <c r="AZ237" s="106">
        <f t="shared" si="131"/>
        <v>2954.99</v>
      </c>
      <c r="BA237" s="120">
        <f t="shared" si="134"/>
        <v>2954.99</v>
      </c>
      <c r="BB237" s="106">
        <f t="shared" si="132"/>
        <v>770.4300000000057</v>
      </c>
      <c r="BC237" s="120">
        <f t="shared" si="135"/>
        <v>770.4300000000039</v>
      </c>
    </row>
    <row r="238" spans="1:55" ht="12.75">
      <c r="A238" s="38">
        <v>37075</v>
      </c>
      <c r="B238" s="58"/>
      <c r="C238" s="58">
        <v>150</v>
      </c>
      <c r="D238" s="58"/>
      <c r="E238" s="58"/>
      <c r="F238" s="58"/>
      <c r="G238" s="58"/>
      <c r="H238" s="58" t="s">
        <v>415</v>
      </c>
      <c r="I238" s="119" t="s">
        <v>364</v>
      </c>
      <c r="J238" s="119"/>
      <c r="K238" s="142">
        <f t="shared" si="140"/>
        <v>12175.809999999998</v>
      </c>
      <c r="L238" s="142">
        <f t="shared" si="137"/>
        <v>3104.99</v>
      </c>
      <c r="M238" s="120">
        <f t="shared" si="138"/>
        <v>770.4300000000057</v>
      </c>
      <c r="N238" s="129">
        <f t="shared" si="104"/>
      </c>
      <c r="O238" s="129">
        <f t="shared" si="105"/>
      </c>
      <c r="P238" s="129">
        <f t="shared" si="106"/>
      </c>
      <c r="Q238" s="129">
        <f t="shared" si="107"/>
      </c>
      <c r="R238" s="129">
        <f t="shared" si="108"/>
      </c>
      <c r="S238" s="129">
        <f t="shared" si="109"/>
      </c>
      <c r="T238" s="129">
        <f t="shared" si="125"/>
      </c>
      <c r="U238" s="129">
        <f t="shared" si="126"/>
      </c>
      <c r="V238" s="61">
        <f t="shared" si="110"/>
      </c>
      <c r="W238" s="61">
        <f t="shared" si="111"/>
      </c>
      <c r="X238" s="61">
        <f t="shared" si="112"/>
      </c>
      <c r="Y238" s="61">
        <f t="shared" si="113"/>
      </c>
      <c r="Z238" s="61">
        <f t="shared" si="114"/>
      </c>
      <c r="AA238" s="61">
        <f t="shared" si="115"/>
      </c>
      <c r="AB238" s="61">
        <f t="shared" si="116"/>
      </c>
      <c r="AC238" s="61">
        <f t="shared" si="117"/>
      </c>
      <c r="AD238" s="61">
        <f t="shared" si="118"/>
      </c>
      <c r="AE238" s="61">
        <f t="shared" si="119"/>
      </c>
      <c r="AF238" s="61">
        <f t="shared" si="120"/>
      </c>
      <c r="AS238" s="154">
        <f t="shared" si="127"/>
        <v>37075</v>
      </c>
      <c r="AT238" s="120">
        <f t="shared" si="133"/>
        <v>150</v>
      </c>
      <c r="AU238" s="106">
        <f t="shared" si="128"/>
      </c>
      <c r="AV238" s="106" t="str">
        <f t="shared" si="129"/>
        <v>B</v>
      </c>
      <c r="AW238" t="s">
        <v>128</v>
      </c>
      <c r="AX238" s="106">
        <f t="shared" si="130"/>
        <v>12175.809999999998</v>
      </c>
      <c r="AY238" s="120">
        <f t="shared" si="139"/>
        <v>12175.809999999998</v>
      </c>
      <c r="AZ238" s="106">
        <f t="shared" si="131"/>
        <v>3104.99</v>
      </c>
      <c r="BA238" s="120">
        <f t="shared" si="134"/>
        <v>3104.99</v>
      </c>
      <c r="BB238" s="106">
        <f t="shared" si="132"/>
        <v>770.4300000000057</v>
      </c>
      <c r="BC238" s="120">
        <f t="shared" si="135"/>
        <v>770.4300000000039</v>
      </c>
    </row>
    <row r="239" spans="1:55" ht="12.75">
      <c r="A239" s="38">
        <v>37079</v>
      </c>
      <c r="B239" s="58">
        <v>4227.93</v>
      </c>
      <c r="C239" s="58"/>
      <c r="D239" s="58"/>
      <c r="E239" s="58"/>
      <c r="F239" s="58"/>
      <c r="G239" s="58"/>
      <c r="H239" s="58"/>
      <c r="I239" s="119" t="s">
        <v>362</v>
      </c>
      <c r="J239" s="119"/>
      <c r="K239" s="142">
        <f t="shared" si="140"/>
        <v>16403.739999999998</v>
      </c>
      <c r="L239" s="142">
        <f t="shared" si="137"/>
        <v>3104.99</v>
      </c>
      <c r="M239" s="120">
        <f t="shared" si="138"/>
        <v>770.4300000000057</v>
      </c>
      <c r="N239" s="129">
        <f t="shared" si="104"/>
      </c>
      <c r="O239" s="129">
        <f t="shared" si="105"/>
      </c>
      <c r="P239" s="129">
        <f t="shared" si="106"/>
      </c>
      <c r="Q239" s="129">
        <f t="shared" si="107"/>
      </c>
      <c r="R239" s="129">
        <f t="shared" si="108"/>
      </c>
      <c r="S239" s="129">
        <f t="shared" si="109"/>
      </c>
      <c r="T239" s="129">
        <f t="shared" si="125"/>
      </c>
      <c r="U239" s="129">
        <f t="shared" si="126"/>
      </c>
      <c r="V239" s="61">
        <f t="shared" si="110"/>
      </c>
      <c r="W239" s="61">
        <f t="shared" si="111"/>
      </c>
      <c r="X239" s="61">
        <f t="shared" si="112"/>
      </c>
      <c r="Y239" s="61">
        <f t="shared" si="113"/>
      </c>
      <c r="Z239" s="61">
        <f t="shared" si="114"/>
      </c>
      <c r="AA239" s="61">
        <f t="shared" si="115"/>
      </c>
      <c r="AB239" s="61">
        <f t="shared" si="116"/>
      </c>
      <c r="AC239" s="61">
        <f t="shared" si="117"/>
      </c>
      <c r="AD239" s="61">
        <f t="shared" si="118"/>
      </c>
      <c r="AE239" s="61">
        <f t="shared" si="119"/>
      </c>
      <c r="AF239" s="61">
        <f t="shared" si="120"/>
      </c>
      <c r="AS239" s="154">
        <f t="shared" si="127"/>
        <v>37079</v>
      </c>
      <c r="AT239" s="120">
        <f t="shared" si="133"/>
        <v>4227.93</v>
      </c>
      <c r="AU239" s="106">
        <f t="shared" si="128"/>
      </c>
      <c r="AV239" s="106" t="str">
        <f t="shared" si="129"/>
        <v>A</v>
      </c>
      <c r="AW239" t="s">
        <v>128</v>
      </c>
      <c r="AX239" s="106">
        <f t="shared" si="130"/>
        <v>16403.739999999998</v>
      </c>
      <c r="AY239" s="120">
        <f t="shared" si="139"/>
        <v>16403.739999999998</v>
      </c>
      <c r="AZ239" s="106">
        <f t="shared" si="131"/>
        <v>3104.99</v>
      </c>
      <c r="BA239" s="120">
        <f t="shared" si="134"/>
        <v>3104.99</v>
      </c>
      <c r="BB239" s="106">
        <f t="shared" si="132"/>
        <v>770.4300000000057</v>
      </c>
      <c r="BC239" s="120">
        <f t="shared" si="135"/>
        <v>770.4300000000039</v>
      </c>
    </row>
    <row r="240" spans="1:55" ht="12.75">
      <c r="A240" s="38">
        <v>37082</v>
      </c>
      <c r="B240" s="58"/>
      <c r="C240" s="58"/>
      <c r="D240" s="58"/>
      <c r="E240" s="58"/>
      <c r="F240" s="58" t="s">
        <v>14</v>
      </c>
      <c r="G240" s="58">
        <v>640.17</v>
      </c>
      <c r="H240" s="58" t="s">
        <v>15</v>
      </c>
      <c r="I240" s="119" t="s">
        <v>362</v>
      </c>
      <c r="J240" s="119" t="s">
        <v>374</v>
      </c>
      <c r="K240" s="142">
        <f t="shared" si="140"/>
        <v>15763.569999999998</v>
      </c>
      <c r="L240" s="142">
        <f t="shared" si="137"/>
        <v>3104.99</v>
      </c>
      <c r="M240" s="120">
        <f t="shared" si="138"/>
        <v>770.4300000000057</v>
      </c>
      <c r="N240" s="129">
        <f t="shared" si="104"/>
      </c>
      <c r="O240" s="129">
        <f t="shared" si="105"/>
      </c>
      <c r="P240" s="129">
        <f t="shared" si="106"/>
      </c>
      <c r="Q240" s="129">
        <f t="shared" si="107"/>
      </c>
      <c r="R240" s="129">
        <f t="shared" si="108"/>
      </c>
      <c r="S240" s="129">
        <f t="shared" si="109"/>
      </c>
      <c r="T240" s="129">
        <f t="shared" si="125"/>
      </c>
      <c r="U240" s="129">
        <f t="shared" si="126"/>
      </c>
      <c r="V240" s="61">
        <f t="shared" si="110"/>
      </c>
      <c r="W240" s="61">
        <f t="shared" si="111"/>
      </c>
      <c r="X240" s="61">
        <f t="shared" si="112"/>
        <v>640.17</v>
      </c>
      <c r="Y240" s="61">
        <f t="shared" si="113"/>
      </c>
      <c r="Z240" s="61">
        <f t="shared" si="114"/>
      </c>
      <c r="AA240" s="61">
        <f t="shared" si="115"/>
      </c>
      <c r="AB240" s="61">
        <f t="shared" si="116"/>
      </c>
      <c r="AC240" s="61">
        <f t="shared" si="117"/>
      </c>
      <c r="AD240" s="61">
        <f t="shared" si="118"/>
      </c>
      <c r="AE240" s="61">
        <f t="shared" si="119"/>
      </c>
      <c r="AF240" s="61">
        <f t="shared" si="120"/>
      </c>
      <c r="AS240" s="154">
        <f t="shared" si="127"/>
        <v>37082</v>
      </c>
      <c r="AT240" s="120">
        <f t="shared" si="133"/>
      </c>
      <c r="AU240" s="106">
        <f t="shared" si="128"/>
        <v>640.17</v>
      </c>
      <c r="AV240" s="106" t="str">
        <f t="shared" si="129"/>
        <v>A</v>
      </c>
      <c r="AW240" t="s">
        <v>128</v>
      </c>
      <c r="AX240" s="106">
        <f t="shared" si="130"/>
        <v>15763.569999999998</v>
      </c>
      <c r="AY240" s="120">
        <f t="shared" si="139"/>
        <v>15763.569999999998</v>
      </c>
      <c r="AZ240" s="106">
        <f t="shared" si="131"/>
        <v>3104.99</v>
      </c>
      <c r="BA240" s="120">
        <f t="shared" si="134"/>
        <v>3104.99</v>
      </c>
      <c r="BB240" s="106">
        <f t="shared" si="132"/>
        <v>770.4300000000057</v>
      </c>
      <c r="BC240" s="120">
        <f t="shared" si="135"/>
        <v>770.4300000000039</v>
      </c>
    </row>
    <row r="241" spans="1:55" ht="12.75">
      <c r="A241" s="38">
        <v>37086</v>
      </c>
      <c r="B241" s="58">
        <v>1512.55</v>
      </c>
      <c r="C241" s="58"/>
      <c r="D241" s="58"/>
      <c r="E241" s="58"/>
      <c r="F241" s="58" t="s">
        <v>16</v>
      </c>
      <c r="G241" s="58">
        <v>2000</v>
      </c>
      <c r="H241" s="58" t="s">
        <v>345</v>
      </c>
      <c r="I241" s="119" t="s">
        <v>362</v>
      </c>
      <c r="J241" s="119" t="s">
        <v>364</v>
      </c>
      <c r="K241" s="142">
        <f t="shared" si="140"/>
        <v>15276.119999999999</v>
      </c>
      <c r="L241" s="142">
        <f t="shared" si="137"/>
        <v>3104.99</v>
      </c>
      <c r="M241" s="120">
        <f t="shared" si="138"/>
        <v>770.4300000000057</v>
      </c>
      <c r="N241" s="129">
        <f t="shared" si="104"/>
      </c>
      <c r="O241" s="129">
        <f t="shared" si="105"/>
        <v>2000</v>
      </c>
      <c r="P241" s="129">
        <f t="shared" si="106"/>
      </c>
      <c r="Q241" s="129">
        <f t="shared" si="107"/>
      </c>
      <c r="R241" s="129">
        <f t="shared" si="108"/>
      </c>
      <c r="S241" s="129">
        <f t="shared" si="109"/>
      </c>
      <c r="T241" s="129">
        <f t="shared" si="125"/>
      </c>
      <c r="U241" s="129">
        <f t="shared" si="126"/>
      </c>
      <c r="V241" s="61">
        <f t="shared" si="110"/>
      </c>
      <c r="W241" s="61">
        <f t="shared" si="111"/>
      </c>
      <c r="X241" s="61">
        <f t="shared" si="112"/>
      </c>
      <c r="Y241" s="61">
        <f t="shared" si="113"/>
      </c>
      <c r="Z241" s="61">
        <f t="shared" si="114"/>
      </c>
      <c r="AA241" s="61">
        <f t="shared" si="115"/>
      </c>
      <c r="AB241" s="61">
        <f t="shared" si="116"/>
      </c>
      <c r="AC241" s="61">
        <f t="shared" si="117"/>
      </c>
      <c r="AD241" s="61">
        <f t="shared" si="118"/>
      </c>
      <c r="AE241" s="61">
        <f t="shared" si="119"/>
      </c>
      <c r="AF241" s="61">
        <f t="shared" si="120"/>
      </c>
      <c r="AS241" s="154">
        <f t="shared" si="127"/>
        <v>37086</v>
      </c>
      <c r="AT241" s="120">
        <f t="shared" si="133"/>
        <v>1512.55</v>
      </c>
      <c r="AU241" s="106">
        <f t="shared" si="128"/>
        <v>2000</v>
      </c>
      <c r="AV241" s="106" t="str">
        <f t="shared" si="129"/>
        <v>A</v>
      </c>
      <c r="AW241" t="s">
        <v>128</v>
      </c>
      <c r="AX241" s="106">
        <f t="shared" si="130"/>
        <v>15276.119999999999</v>
      </c>
      <c r="AY241" s="120">
        <f t="shared" si="139"/>
        <v>15276.119999999999</v>
      </c>
      <c r="AZ241" s="106">
        <f t="shared" si="131"/>
        <v>3104.99</v>
      </c>
      <c r="BA241" s="120">
        <f t="shared" si="134"/>
        <v>3104.99</v>
      </c>
      <c r="BB241" s="106">
        <f t="shared" si="132"/>
        <v>770.4300000000057</v>
      </c>
      <c r="BC241" s="120">
        <f t="shared" si="135"/>
        <v>770.4300000000039</v>
      </c>
    </row>
    <row r="242" spans="1:55" ht="12.75">
      <c r="A242" s="38">
        <v>37086</v>
      </c>
      <c r="B242" s="175"/>
      <c r="C242" s="175"/>
      <c r="D242" s="175"/>
      <c r="E242" s="175"/>
      <c r="F242" s="22" t="s">
        <v>24</v>
      </c>
      <c r="G242" s="58">
        <v>200</v>
      </c>
      <c r="H242" s="22" t="s">
        <v>407</v>
      </c>
      <c r="I242" s="22" t="s">
        <v>366</v>
      </c>
      <c r="J242" s="171" t="s">
        <v>362</v>
      </c>
      <c r="K242" s="142">
        <f t="shared" si="140"/>
        <v>15276.119999999999</v>
      </c>
      <c r="L242" s="142">
        <f t="shared" si="137"/>
        <v>3104.99</v>
      </c>
      <c r="M242" s="120">
        <f t="shared" si="138"/>
        <v>570.4300000000057</v>
      </c>
      <c r="N242" s="129">
        <f aca="true" t="shared" si="141" ref="N242:N299">IF(I242=" ","",IF(J242="A",SUM(G242),IF(J242&lt;&gt;"A","")))</f>
        <v>200</v>
      </c>
      <c r="O242" s="129">
        <f aca="true" t="shared" si="142" ref="O242:O299">IF(I242=" ","",IF(J242="B",SUM(G242),IF(J242&lt;&gt;"B","")))</f>
      </c>
      <c r="P242" s="129">
        <f aca="true" t="shared" si="143" ref="P242:P299">IF(I242=" ","",IF(J242="C",SUM(G242),IF(J242&lt;&gt;"C","")))</f>
      </c>
      <c r="Q242" s="129">
        <f aca="true" t="shared" si="144" ref="Q242:Q299">IF(I242=" ","",IF(J242="D",SUM(G242),IF(J242&lt;&gt;"D","")))</f>
      </c>
      <c r="R242" s="129">
        <f aca="true" t="shared" si="145" ref="R242:R299">IF(I242=" ","",IF(J242="E",SUM(G242),IF(J242&lt;&gt;"E","")))</f>
      </c>
      <c r="S242" s="129">
        <f aca="true" t="shared" si="146" ref="S242:S299">IF(I242=" ","",IF(J242="F",SUM(G242),IF(J242&lt;&gt;"F","")))</f>
      </c>
      <c r="T242" s="129">
        <f t="shared" si="125"/>
      </c>
      <c r="U242" s="129">
        <f t="shared" si="126"/>
      </c>
      <c r="V242" s="61">
        <f aca="true" t="shared" si="147" ref="V242:V299">IF(I242=" ","",IF(J242="G",SUM(G242),IF(J242&lt;&gt;"G","")))</f>
      </c>
      <c r="W242" s="61">
        <f aca="true" t="shared" si="148" ref="W242:W299">IF(I242=" ","",IF(J242="H",SUM(G242),IF(J242&lt;&gt;"H","")))</f>
      </c>
      <c r="X242" s="61">
        <f aca="true" t="shared" si="149" ref="X242:X299">IF(I242=" ","",IF(J242="I",SUM(G242),IF(J242&lt;&gt;"I","")))</f>
      </c>
      <c r="Y242" s="61">
        <f aca="true" t="shared" si="150" ref="Y242:Y299">IF(I242=" ","",IF(J242="J",SUM(G242),IF(J242&lt;&gt;"J","")))</f>
      </c>
      <c r="Z242" s="61">
        <f aca="true" t="shared" si="151" ref="Z242:Z299">IF(I242=" ","",IF(J242="K",SUM(G242),IF(J242&lt;&gt;"K","")))</f>
      </c>
      <c r="AA242" s="61">
        <f aca="true" t="shared" si="152" ref="AA242:AA299">IF(I242=" ","",IF(J242="L",SUM(G242),IF(J242&lt;&gt;"L","")))</f>
      </c>
      <c r="AB242" s="61">
        <f aca="true" t="shared" si="153" ref="AB242:AB299">IF(I242=" ","",IF(J242="M",SUM(G242),IF(J242&lt;&gt;"M","")))</f>
      </c>
      <c r="AC242" s="61">
        <f aca="true" t="shared" si="154" ref="AC242:AC299">IF(I242=" ","",IF(J242="N",SUM(G242),IF(J242&lt;&gt;"N","")))</f>
      </c>
      <c r="AD242" s="61">
        <f aca="true" t="shared" si="155" ref="AD242:AD299">IF(I242=" ","",IF(J242="O",SUM(G242),IF(J242&lt;&gt;"O","")))</f>
      </c>
      <c r="AE242" s="61">
        <f aca="true" t="shared" si="156" ref="AE242:AE299">IF(I242=" ","",IF(J242="P",SUM(G242),IF(J242&lt;&gt;"P","")))</f>
      </c>
      <c r="AF242" s="61">
        <f aca="true" t="shared" si="157" ref="AF242:AF299">IF(I242=" ","",IF(J242="Q",SUM(G242),IF(J242&lt;&gt;"Q","")))</f>
      </c>
      <c r="AS242" s="154">
        <f t="shared" si="127"/>
        <v>37086</v>
      </c>
      <c r="AT242" s="120">
        <f t="shared" si="133"/>
      </c>
      <c r="AU242" s="106">
        <f t="shared" si="128"/>
        <v>200</v>
      </c>
      <c r="AV242" s="106" t="str">
        <f t="shared" si="129"/>
        <v>C</v>
      </c>
      <c r="AW242" t="s">
        <v>128</v>
      </c>
      <c r="AX242" s="106">
        <f t="shared" si="130"/>
        <v>15276.119999999999</v>
      </c>
      <c r="AY242" s="120">
        <f t="shared" si="139"/>
        <v>15276.119999999999</v>
      </c>
      <c r="AZ242" s="106">
        <f t="shared" si="131"/>
        <v>3104.99</v>
      </c>
      <c r="BA242" s="120">
        <f t="shared" si="134"/>
        <v>3104.99</v>
      </c>
      <c r="BB242" s="106">
        <f t="shared" si="132"/>
        <v>570.4300000000057</v>
      </c>
      <c r="BC242" s="120">
        <f t="shared" si="135"/>
        <v>570.4300000000039</v>
      </c>
    </row>
    <row r="243" spans="1:55" ht="12.75">
      <c r="A243" s="38">
        <v>37086</v>
      </c>
      <c r="B243" s="175"/>
      <c r="C243" s="175">
        <v>160</v>
      </c>
      <c r="D243" s="175"/>
      <c r="E243" s="175"/>
      <c r="F243" s="22" t="s">
        <v>20</v>
      </c>
      <c r="G243" s="58">
        <v>3.97</v>
      </c>
      <c r="H243" s="22" t="s">
        <v>21</v>
      </c>
      <c r="I243" s="22" t="s">
        <v>364</v>
      </c>
      <c r="J243" s="171" t="s">
        <v>386</v>
      </c>
      <c r="K243" s="142">
        <f t="shared" si="140"/>
        <v>15276.119999999999</v>
      </c>
      <c r="L243" s="142">
        <f t="shared" si="137"/>
        <v>3261.02</v>
      </c>
      <c r="M243" s="120">
        <f t="shared" si="138"/>
        <v>570.4300000000057</v>
      </c>
      <c r="N243" s="129">
        <f t="shared" si="141"/>
      </c>
      <c r="O243" s="129">
        <f t="shared" si="142"/>
      </c>
      <c r="P243" s="129">
        <f t="shared" si="143"/>
      </c>
      <c r="Q243" s="129">
        <f t="shared" si="144"/>
      </c>
      <c r="R243" s="129">
        <f t="shared" si="145"/>
      </c>
      <c r="S243" s="129">
        <f t="shared" si="146"/>
      </c>
      <c r="T243" s="129">
        <f t="shared" si="125"/>
      </c>
      <c r="U243" s="129">
        <f t="shared" si="126"/>
      </c>
      <c r="V243" s="61">
        <f t="shared" si="147"/>
      </c>
      <c r="W243" s="61">
        <f t="shared" si="148"/>
      </c>
      <c r="X243" s="61">
        <f t="shared" si="149"/>
      </c>
      <c r="Y243" s="61">
        <f t="shared" si="150"/>
      </c>
      <c r="Z243" s="61">
        <f t="shared" si="151"/>
      </c>
      <c r="AA243" s="61">
        <f t="shared" si="152"/>
      </c>
      <c r="AB243" s="61">
        <f t="shared" si="153"/>
      </c>
      <c r="AC243" s="61">
        <f t="shared" si="154"/>
      </c>
      <c r="AD243" s="61">
        <f t="shared" si="155"/>
      </c>
      <c r="AE243" s="61">
        <f t="shared" si="156"/>
        <v>3.97</v>
      </c>
      <c r="AF243" s="61">
        <f t="shared" si="157"/>
      </c>
      <c r="AS243" s="154">
        <f t="shared" si="127"/>
        <v>37086</v>
      </c>
      <c r="AT243" s="120">
        <f t="shared" si="133"/>
        <v>160</v>
      </c>
      <c r="AU243" s="106">
        <f t="shared" si="128"/>
        <v>3.97</v>
      </c>
      <c r="AV243" s="106" t="str">
        <f t="shared" si="129"/>
        <v>B</v>
      </c>
      <c r="AW243" t="s">
        <v>128</v>
      </c>
      <c r="AX243" s="106">
        <f t="shared" si="130"/>
        <v>15276.119999999999</v>
      </c>
      <c r="AY243" s="120">
        <f t="shared" si="139"/>
        <v>15276.119999999999</v>
      </c>
      <c r="AZ243" s="106">
        <f t="shared" si="131"/>
        <v>3261.02</v>
      </c>
      <c r="BA243" s="120">
        <f t="shared" si="134"/>
        <v>3261.02</v>
      </c>
      <c r="BB243" s="106">
        <f t="shared" si="132"/>
        <v>570.4300000000057</v>
      </c>
      <c r="BC243" s="120">
        <f t="shared" si="135"/>
        <v>570.4300000000039</v>
      </c>
    </row>
    <row r="244" spans="1:55" ht="12.75">
      <c r="A244" s="38">
        <v>37086</v>
      </c>
      <c r="B244" s="175"/>
      <c r="C244" s="175"/>
      <c r="D244" s="175"/>
      <c r="E244" s="175"/>
      <c r="F244" s="22"/>
      <c r="G244" s="58"/>
      <c r="H244" s="22"/>
      <c r="I244" s="22" t="s">
        <v>362</v>
      </c>
      <c r="J244" s="171"/>
      <c r="K244" s="142">
        <f t="shared" si="140"/>
        <v>15276.119999999999</v>
      </c>
      <c r="L244" s="142">
        <f t="shared" si="137"/>
        <v>3261.02</v>
      </c>
      <c r="M244" s="120">
        <f t="shared" si="138"/>
        <v>570.4300000000057</v>
      </c>
      <c r="N244" s="129">
        <f t="shared" si="141"/>
      </c>
      <c r="O244" s="129">
        <f t="shared" si="142"/>
      </c>
      <c r="P244" s="129">
        <f t="shared" si="143"/>
      </c>
      <c r="Q244" s="129">
        <f t="shared" si="144"/>
      </c>
      <c r="R244" s="129">
        <f t="shared" si="145"/>
      </c>
      <c r="S244" s="129">
        <f t="shared" si="146"/>
      </c>
      <c r="T244" s="129">
        <f t="shared" si="125"/>
      </c>
      <c r="U244" s="129">
        <f t="shared" si="126"/>
      </c>
      <c r="V244" s="61">
        <f t="shared" si="147"/>
      </c>
      <c r="W244" s="61">
        <f t="shared" si="148"/>
      </c>
      <c r="X244" s="61">
        <f t="shared" si="149"/>
      </c>
      <c r="Y244" s="61">
        <f t="shared" si="150"/>
      </c>
      <c r="Z244" s="61">
        <f t="shared" si="151"/>
      </c>
      <c r="AA244" s="61">
        <f t="shared" si="152"/>
      </c>
      <c r="AB244" s="61">
        <f t="shared" si="153"/>
      </c>
      <c r="AC244" s="61">
        <f t="shared" si="154"/>
      </c>
      <c r="AD244" s="61">
        <f t="shared" si="155"/>
      </c>
      <c r="AE244" s="61">
        <f t="shared" si="156"/>
      </c>
      <c r="AF244" s="61">
        <f t="shared" si="157"/>
      </c>
      <c r="AS244" s="154">
        <f t="shared" si="127"/>
        <v>37086</v>
      </c>
      <c r="AT244" s="120">
        <f t="shared" si="133"/>
      </c>
      <c r="AU244" s="106">
        <f t="shared" si="128"/>
      </c>
      <c r="AV244" s="106" t="str">
        <f t="shared" si="129"/>
        <v>A</v>
      </c>
      <c r="AW244" t="s">
        <v>128</v>
      </c>
      <c r="AX244" s="106">
        <f t="shared" si="130"/>
        <v>15276.119999999999</v>
      </c>
      <c r="AY244" s="120">
        <f t="shared" si="139"/>
        <v>15276.119999999999</v>
      </c>
      <c r="AZ244" s="106">
        <f t="shared" si="131"/>
        <v>3261.02</v>
      </c>
      <c r="BA244" s="120">
        <f t="shared" si="134"/>
        <v>3261.02</v>
      </c>
      <c r="BB244" s="106">
        <f t="shared" si="132"/>
        <v>570.4300000000057</v>
      </c>
      <c r="BC244" s="120">
        <f t="shared" si="135"/>
        <v>570.4300000000039</v>
      </c>
    </row>
    <row r="245" spans="1:55" ht="12.75">
      <c r="A245" s="38">
        <v>37086</v>
      </c>
      <c r="B245" s="175"/>
      <c r="C245" s="175"/>
      <c r="D245" s="175"/>
      <c r="E245" s="175"/>
      <c r="F245" s="22"/>
      <c r="G245" s="58"/>
      <c r="H245" s="22"/>
      <c r="I245" s="22" t="s">
        <v>362</v>
      </c>
      <c r="J245" s="171"/>
      <c r="K245" s="142">
        <f t="shared" si="140"/>
        <v>15276.119999999999</v>
      </c>
      <c r="L245" s="142">
        <f t="shared" si="137"/>
        <v>3261.02</v>
      </c>
      <c r="M245" s="120">
        <f t="shared" si="138"/>
        <v>570.4300000000057</v>
      </c>
      <c r="N245" s="129">
        <f t="shared" si="141"/>
      </c>
      <c r="O245" s="129">
        <f t="shared" si="142"/>
      </c>
      <c r="P245" s="129">
        <f t="shared" si="143"/>
      </c>
      <c r="Q245" s="129">
        <f t="shared" si="144"/>
      </c>
      <c r="R245" s="129">
        <f t="shared" si="145"/>
      </c>
      <c r="S245" s="129">
        <f t="shared" si="146"/>
      </c>
      <c r="T245" s="129">
        <f t="shared" si="125"/>
      </c>
      <c r="U245" s="129">
        <f t="shared" si="126"/>
      </c>
      <c r="V245" s="61">
        <f t="shared" si="147"/>
      </c>
      <c r="W245" s="61">
        <f t="shared" si="148"/>
      </c>
      <c r="X245" s="61">
        <f t="shared" si="149"/>
      </c>
      <c r="Y245" s="61">
        <f t="shared" si="150"/>
      </c>
      <c r="Z245" s="61">
        <f t="shared" si="151"/>
      </c>
      <c r="AA245" s="61">
        <f t="shared" si="152"/>
      </c>
      <c r="AB245" s="61">
        <f t="shared" si="153"/>
      </c>
      <c r="AC245" s="61">
        <f t="shared" si="154"/>
      </c>
      <c r="AD245" s="61">
        <f t="shared" si="155"/>
      </c>
      <c r="AE245" s="61">
        <f t="shared" si="156"/>
      </c>
      <c r="AF245" s="61">
        <f t="shared" si="157"/>
      </c>
      <c r="AS245" s="154">
        <f t="shared" si="127"/>
        <v>37086</v>
      </c>
      <c r="AT245" s="120">
        <f t="shared" si="133"/>
      </c>
      <c r="AU245" s="106">
        <f t="shared" si="128"/>
      </c>
      <c r="AV245" s="106" t="str">
        <f t="shared" si="129"/>
        <v>A</v>
      </c>
      <c r="AX245" s="106">
        <f t="shared" si="130"/>
        <v>15276.119999999999</v>
      </c>
      <c r="AY245" s="120">
        <f t="shared" si="139"/>
        <v>15276.119999999999</v>
      </c>
      <c r="AZ245" s="106">
        <f t="shared" si="131"/>
        <v>3261.02</v>
      </c>
      <c r="BA245" s="120">
        <f t="shared" si="134"/>
        <v>3261.02</v>
      </c>
      <c r="BB245" s="106">
        <f t="shared" si="132"/>
        <v>570.4300000000057</v>
      </c>
      <c r="BC245" s="120">
        <f t="shared" si="135"/>
        <v>570.4300000000039</v>
      </c>
    </row>
    <row r="246" spans="1:55" ht="12.75">
      <c r="A246" s="38">
        <v>37086</v>
      </c>
      <c r="B246" s="175"/>
      <c r="C246" s="175"/>
      <c r="D246" s="175"/>
      <c r="E246" s="175"/>
      <c r="F246" s="22" t="s">
        <v>131</v>
      </c>
      <c r="G246" s="58">
        <v>17.48</v>
      </c>
      <c r="H246" s="22" t="s">
        <v>56</v>
      </c>
      <c r="I246" s="22" t="s">
        <v>362</v>
      </c>
      <c r="J246" s="171" t="s">
        <v>372</v>
      </c>
      <c r="K246" s="142">
        <f t="shared" si="140"/>
        <v>15258.64</v>
      </c>
      <c r="L246" s="142">
        <f t="shared" si="137"/>
        <v>3261.02</v>
      </c>
      <c r="M246" s="120">
        <f t="shared" si="138"/>
        <v>570.4300000000057</v>
      </c>
      <c r="N246" s="129">
        <f t="shared" si="141"/>
      </c>
      <c r="O246" s="129">
        <f t="shared" si="142"/>
      </c>
      <c r="P246" s="129">
        <f t="shared" si="143"/>
      </c>
      <c r="Q246" s="129">
        <f t="shared" si="144"/>
      </c>
      <c r="R246" s="129">
        <f t="shared" si="145"/>
      </c>
      <c r="S246" s="129">
        <f t="shared" si="146"/>
      </c>
      <c r="T246" s="129">
        <f t="shared" si="125"/>
      </c>
      <c r="U246" s="129">
        <f t="shared" si="126"/>
      </c>
      <c r="V246" s="61">
        <f t="shared" si="147"/>
        <v>17.48</v>
      </c>
      <c r="W246" s="61">
        <f t="shared" si="148"/>
      </c>
      <c r="X246" s="61">
        <f t="shared" si="149"/>
      </c>
      <c r="Y246" s="61">
        <f t="shared" si="150"/>
      </c>
      <c r="Z246" s="61">
        <f t="shared" si="151"/>
      </c>
      <c r="AA246" s="61">
        <f t="shared" si="152"/>
      </c>
      <c r="AB246" s="61">
        <f t="shared" si="153"/>
      </c>
      <c r="AC246" s="61">
        <f t="shared" si="154"/>
      </c>
      <c r="AD246" s="61">
        <f t="shared" si="155"/>
      </c>
      <c r="AE246" s="61">
        <f t="shared" si="156"/>
      </c>
      <c r="AF246" s="61">
        <f t="shared" si="157"/>
      </c>
      <c r="AS246" s="154">
        <f t="shared" si="127"/>
        <v>37086</v>
      </c>
      <c r="AT246" s="120">
        <f t="shared" si="133"/>
      </c>
      <c r="AU246" s="106">
        <f t="shared" si="128"/>
        <v>17.48</v>
      </c>
      <c r="AV246" s="106" t="str">
        <f t="shared" si="129"/>
        <v>A</v>
      </c>
      <c r="AW246" t="s">
        <v>128</v>
      </c>
      <c r="AX246" s="106">
        <f t="shared" si="130"/>
        <v>15258.64</v>
      </c>
      <c r="AY246" s="120">
        <f t="shared" si="139"/>
        <v>15258.64</v>
      </c>
      <c r="AZ246" s="106">
        <f t="shared" si="131"/>
        <v>3261.02</v>
      </c>
      <c r="BA246" s="120">
        <f t="shared" si="134"/>
        <v>3261.02</v>
      </c>
      <c r="BB246" s="106">
        <f t="shared" si="132"/>
        <v>570.4300000000057</v>
      </c>
      <c r="BC246" s="120">
        <f t="shared" si="135"/>
        <v>570.4300000000039</v>
      </c>
    </row>
    <row r="247" spans="1:55" ht="12.75">
      <c r="A247" s="38">
        <v>37089</v>
      </c>
      <c r="B247" s="175"/>
      <c r="C247" s="175"/>
      <c r="D247" s="175"/>
      <c r="E247" s="175"/>
      <c r="F247" s="22" t="s">
        <v>132</v>
      </c>
      <c r="G247" s="58">
        <v>2700</v>
      </c>
      <c r="H247" s="22" t="s">
        <v>109</v>
      </c>
      <c r="I247" s="22" t="s">
        <v>362</v>
      </c>
      <c r="J247" s="171" t="s">
        <v>370</v>
      </c>
      <c r="K247" s="142">
        <f t="shared" si="140"/>
        <v>12558.64</v>
      </c>
      <c r="L247" s="142">
        <f t="shared" si="137"/>
        <v>3261.02</v>
      </c>
      <c r="M247" s="120">
        <f t="shared" si="138"/>
        <v>570.4300000000057</v>
      </c>
      <c r="N247" s="129">
        <f t="shared" si="141"/>
      </c>
      <c r="O247" s="129">
        <f t="shared" si="142"/>
      </c>
      <c r="P247" s="129">
        <f t="shared" si="143"/>
      </c>
      <c r="Q247" s="129">
        <f t="shared" si="144"/>
      </c>
      <c r="R247" s="129">
        <f t="shared" si="145"/>
        <v>2700</v>
      </c>
      <c r="S247" s="129">
        <f t="shared" si="146"/>
      </c>
      <c r="T247" s="129">
        <f t="shared" si="125"/>
      </c>
      <c r="U247" s="129">
        <f t="shared" si="126"/>
      </c>
      <c r="V247" s="61">
        <f t="shared" si="147"/>
      </c>
      <c r="W247" s="61">
        <f t="shared" si="148"/>
      </c>
      <c r="X247" s="61">
        <f t="shared" si="149"/>
      </c>
      <c r="Y247" s="61">
        <f t="shared" si="150"/>
      </c>
      <c r="Z247" s="61">
        <f t="shared" si="151"/>
      </c>
      <c r="AA247" s="61">
        <f t="shared" si="152"/>
      </c>
      <c r="AB247" s="61">
        <f t="shared" si="153"/>
      </c>
      <c r="AC247" s="61">
        <f t="shared" si="154"/>
      </c>
      <c r="AD247" s="61">
        <f t="shared" si="155"/>
      </c>
      <c r="AE247" s="61">
        <f t="shared" si="156"/>
      </c>
      <c r="AF247" s="61">
        <f t="shared" si="157"/>
      </c>
      <c r="AS247" s="154">
        <f t="shared" si="127"/>
        <v>37089</v>
      </c>
      <c r="AT247" s="120">
        <f t="shared" si="133"/>
      </c>
      <c r="AU247" s="106">
        <f t="shared" si="128"/>
        <v>2700</v>
      </c>
      <c r="AV247" s="106" t="str">
        <f t="shared" si="129"/>
        <v>A</v>
      </c>
      <c r="AW247" t="s">
        <v>128</v>
      </c>
      <c r="AX247" s="106">
        <f t="shared" si="130"/>
        <v>12558.64</v>
      </c>
      <c r="AY247" s="120">
        <f t="shared" si="139"/>
        <v>12558.64</v>
      </c>
      <c r="AZ247" s="106">
        <f t="shared" si="131"/>
        <v>3261.02</v>
      </c>
      <c r="BA247" s="120">
        <f t="shared" si="134"/>
        <v>3261.02</v>
      </c>
      <c r="BB247" s="106">
        <f t="shared" si="132"/>
        <v>570.4300000000057</v>
      </c>
      <c r="BC247" s="120">
        <f t="shared" si="135"/>
        <v>570.4300000000039</v>
      </c>
    </row>
    <row r="248" spans="1:55" ht="12.75">
      <c r="A248" s="38">
        <v>37089</v>
      </c>
      <c r="B248" s="175"/>
      <c r="C248" s="175"/>
      <c r="D248" s="175"/>
      <c r="E248" s="175"/>
      <c r="F248" s="22" t="s">
        <v>133</v>
      </c>
      <c r="G248" s="58">
        <v>2</v>
      </c>
      <c r="H248" s="22" t="s">
        <v>45</v>
      </c>
      <c r="I248" s="22" t="s">
        <v>366</v>
      </c>
      <c r="J248" s="171"/>
      <c r="K248" s="142">
        <f t="shared" si="140"/>
        <v>12558.64</v>
      </c>
      <c r="L248" s="142">
        <f t="shared" si="137"/>
        <v>3261.02</v>
      </c>
      <c r="M248" s="120">
        <f t="shared" si="138"/>
        <v>568.4300000000057</v>
      </c>
      <c r="N248" s="129">
        <f t="shared" si="141"/>
      </c>
      <c r="O248" s="129">
        <f t="shared" si="142"/>
      </c>
      <c r="P248" s="129">
        <f t="shared" si="143"/>
      </c>
      <c r="Q248" s="129">
        <f t="shared" si="144"/>
      </c>
      <c r="R248" s="129">
        <f t="shared" si="145"/>
      </c>
      <c r="S248" s="129">
        <f t="shared" si="146"/>
      </c>
      <c r="T248" s="129">
        <f t="shared" si="125"/>
      </c>
      <c r="U248" s="129">
        <f t="shared" si="126"/>
      </c>
      <c r="V248" s="61">
        <f t="shared" si="147"/>
      </c>
      <c r="W248" s="61">
        <f t="shared" si="148"/>
      </c>
      <c r="X248" s="61">
        <f t="shared" si="149"/>
      </c>
      <c r="Y248" s="61">
        <f t="shared" si="150"/>
      </c>
      <c r="Z248" s="61">
        <f t="shared" si="151"/>
      </c>
      <c r="AA248" s="61">
        <f t="shared" si="152"/>
      </c>
      <c r="AB248" s="61">
        <f t="shared" si="153"/>
      </c>
      <c r="AC248" s="61">
        <f t="shared" si="154"/>
      </c>
      <c r="AD248" s="61">
        <f t="shared" si="155"/>
      </c>
      <c r="AE248" s="61">
        <f t="shared" si="156"/>
      </c>
      <c r="AF248" s="61">
        <f t="shared" si="157"/>
      </c>
      <c r="AS248" s="154">
        <f t="shared" si="127"/>
        <v>37089</v>
      </c>
      <c r="AT248" s="120">
        <f t="shared" si="133"/>
      </c>
      <c r="AU248" s="106">
        <f t="shared" si="128"/>
        <v>2</v>
      </c>
      <c r="AV248" s="106" t="str">
        <f t="shared" si="129"/>
        <v>C</v>
      </c>
      <c r="AW248" t="s">
        <v>128</v>
      </c>
      <c r="AX248" s="106">
        <f t="shared" si="130"/>
        <v>12558.64</v>
      </c>
      <c r="AY248" s="120">
        <f t="shared" si="139"/>
        <v>12558.64</v>
      </c>
      <c r="AZ248" s="106">
        <f t="shared" si="131"/>
        <v>3261.02</v>
      </c>
      <c r="BA248" s="120">
        <f t="shared" si="134"/>
        <v>3261.02</v>
      </c>
      <c r="BB248" s="106">
        <f t="shared" si="132"/>
        <v>568.4300000000057</v>
      </c>
      <c r="BC248" s="120">
        <f t="shared" si="135"/>
        <v>568.4300000000039</v>
      </c>
    </row>
    <row r="249" spans="1:55" ht="12.75">
      <c r="A249" s="38">
        <v>37089</v>
      </c>
      <c r="B249" s="175"/>
      <c r="C249" s="175"/>
      <c r="D249" s="175"/>
      <c r="E249" s="175"/>
      <c r="F249" s="22" t="s">
        <v>134</v>
      </c>
      <c r="G249" s="58">
        <v>65</v>
      </c>
      <c r="H249" s="22" t="s">
        <v>135</v>
      </c>
      <c r="I249" s="22" t="s">
        <v>362</v>
      </c>
      <c r="J249" s="171" t="s">
        <v>371</v>
      </c>
      <c r="K249" s="142">
        <f t="shared" si="140"/>
        <v>12493.64</v>
      </c>
      <c r="L249" s="142">
        <f t="shared" si="137"/>
        <v>3261.02</v>
      </c>
      <c r="M249" s="120">
        <f t="shared" si="138"/>
        <v>568.4300000000057</v>
      </c>
      <c r="N249" s="129">
        <f t="shared" si="141"/>
      </c>
      <c r="O249" s="129">
        <f t="shared" si="142"/>
      </c>
      <c r="P249" s="129">
        <f t="shared" si="143"/>
      </c>
      <c r="Q249" s="129">
        <f t="shared" si="144"/>
      </c>
      <c r="R249" s="129">
        <f t="shared" si="145"/>
      </c>
      <c r="S249" s="129">
        <f t="shared" si="146"/>
        <v>65</v>
      </c>
      <c r="T249" s="129">
        <f t="shared" si="125"/>
      </c>
      <c r="U249" s="129">
        <f t="shared" si="126"/>
      </c>
      <c r="V249" s="61">
        <f t="shared" si="147"/>
      </c>
      <c r="W249" s="61">
        <f t="shared" si="148"/>
      </c>
      <c r="X249" s="61">
        <f t="shared" si="149"/>
      </c>
      <c r="Y249" s="61">
        <f t="shared" si="150"/>
      </c>
      <c r="Z249" s="61">
        <f t="shared" si="151"/>
      </c>
      <c r="AA249" s="61">
        <f t="shared" si="152"/>
      </c>
      <c r="AB249" s="61">
        <f t="shared" si="153"/>
      </c>
      <c r="AC249" s="61">
        <f t="shared" si="154"/>
      </c>
      <c r="AD249" s="61">
        <f t="shared" si="155"/>
      </c>
      <c r="AE249" s="61">
        <f t="shared" si="156"/>
      </c>
      <c r="AF249" s="61">
        <f t="shared" si="157"/>
      </c>
      <c r="AS249" s="154">
        <f t="shared" si="127"/>
        <v>37089</v>
      </c>
      <c r="AT249" s="120">
        <f t="shared" si="133"/>
      </c>
      <c r="AU249" s="106">
        <f t="shared" si="128"/>
        <v>65</v>
      </c>
      <c r="AV249" s="106" t="str">
        <f t="shared" si="129"/>
        <v>A</v>
      </c>
      <c r="AW249" t="s">
        <v>128</v>
      </c>
      <c r="AX249" s="106">
        <f t="shared" si="130"/>
        <v>12493.64</v>
      </c>
      <c r="AY249" s="120">
        <f t="shared" si="139"/>
        <v>12493.64</v>
      </c>
      <c r="AZ249" s="106">
        <f t="shared" si="131"/>
        <v>3261.02</v>
      </c>
      <c r="BA249" s="120">
        <f t="shared" si="134"/>
        <v>3261.02</v>
      </c>
      <c r="BB249" s="106">
        <f t="shared" si="132"/>
        <v>568.4300000000057</v>
      </c>
      <c r="BC249" s="120">
        <f t="shared" si="135"/>
        <v>568.4300000000039</v>
      </c>
    </row>
    <row r="250" spans="1:55" ht="12.75">
      <c r="A250" s="38">
        <v>37093</v>
      </c>
      <c r="B250" s="175">
        <v>5022.26</v>
      </c>
      <c r="C250" s="175"/>
      <c r="D250" s="175"/>
      <c r="E250" s="175"/>
      <c r="F250" s="22" t="s">
        <v>139</v>
      </c>
      <c r="G250" s="58">
        <v>686</v>
      </c>
      <c r="H250" s="22" t="s">
        <v>140</v>
      </c>
      <c r="I250" s="22" t="s">
        <v>362</v>
      </c>
      <c r="J250" s="171" t="s">
        <v>145</v>
      </c>
      <c r="K250" s="142">
        <f t="shared" si="140"/>
        <v>16829.9</v>
      </c>
      <c r="L250" s="142">
        <f t="shared" si="137"/>
        <v>3261.02</v>
      </c>
      <c r="M250" s="120">
        <f t="shared" si="138"/>
        <v>568.4300000000057</v>
      </c>
      <c r="N250" s="129">
        <f t="shared" si="141"/>
      </c>
      <c r="O250" s="129">
        <f t="shared" si="142"/>
      </c>
      <c r="P250" s="129">
        <f t="shared" si="143"/>
      </c>
      <c r="Q250" s="129">
        <f t="shared" si="144"/>
      </c>
      <c r="R250" s="129">
        <f t="shared" si="145"/>
      </c>
      <c r="S250" s="129">
        <f t="shared" si="146"/>
      </c>
      <c r="T250" s="129">
        <f t="shared" si="125"/>
        <v>686</v>
      </c>
      <c r="U250" s="129">
        <f t="shared" si="126"/>
      </c>
      <c r="V250" s="61">
        <f t="shared" si="147"/>
      </c>
      <c r="W250" s="61">
        <f t="shared" si="148"/>
      </c>
      <c r="X250" s="61">
        <f t="shared" si="149"/>
      </c>
      <c r="Y250" s="61">
        <f t="shared" si="150"/>
      </c>
      <c r="Z250" s="61">
        <f t="shared" si="151"/>
      </c>
      <c r="AA250" s="61">
        <f t="shared" si="152"/>
      </c>
      <c r="AB250" s="61">
        <f t="shared" si="153"/>
      </c>
      <c r="AC250" s="61">
        <f t="shared" si="154"/>
      </c>
      <c r="AD250" s="61">
        <f t="shared" si="155"/>
      </c>
      <c r="AE250" s="61">
        <f t="shared" si="156"/>
      </c>
      <c r="AF250" s="61">
        <f t="shared" si="157"/>
      </c>
      <c r="AG250">
        <v>5022.26</v>
      </c>
      <c r="AH250">
        <v>5011.56</v>
      </c>
      <c r="AI250">
        <v>10.7</v>
      </c>
      <c r="AS250" s="154">
        <f t="shared" si="127"/>
        <v>37093</v>
      </c>
      <c r="AT250" s="120">
        <f t="shared" si="133"/>
        <v>5022.26</v>
      </c>
      <c r="AU250" s="106">
        <f t="shared" si="128"/>
        <v>686</v>
      </c>
      <c r="AV250" s="106" t="str">
        <f t="shared" si="129"/>
        <v>A</v>
      </c>
      <c r="AW250" t="s">
        <v>128</v>
      </c>
      <c r="AX250" s="106">
        <f t="shared" si="130"/>
        <v>16829.9</v>
      </c>
      <c r="AY250" s="120">
        <f t="shared" si="139"/>
        <v>16829.9</v>
      </c>
      <c r="AZ250" s="106">
        <f t="shared" si="131"/>
        <v>3261.02</v>
      </c>
      <c r="BA250" s="120">
        <f t="shared" si="134"/>
        <v>3261.02</v>
      </c>
      <c r="BB250" s="106">
        <f t="shared" si="132"/>
        <v>568.4300000000057</v>
      </c>
      <c r="BC250" s="120">
        <f t="shared" si="135"/>
        <v>568.4300000000039</v>
      </c>
    </row>
    <row r="251" spans="1:55" ht="12.75">
      <c r="A251" s="38">
        <v>37093</v>
      </c>
      <c r="B251" s="175"/>
      <c r="C251" s="175"/>
      <c r="D251" s="175"/>
      <c r="E251" s="175"/>
      <c r="F251" s="22" t="s">
        <v>141</v>
      </c>
      <c r="G251" s="58">
        <v>1000</v>
      </c>
      <c r="H251" s="22" t="s">
        <v>345</v>
      </c>
      <c r="I251" s="22" t="s">
        <v>362</v>
      </c>
      <c r="J251" s="171" t="s">
        <v>364</v>
      </c>
      <c r="K251" s="142">
        <f t="shared" si="140"/>
        <v>15829.900000000001</v>
      </c>
      <c r="L251" s="142">
        <f t="shared" si="137"/>
        <v>3261.02</v>
      </c>
      <c r="M251" s="120">
        <f t="shared" si="138"/>
        <v>568.4300000000057</v>
      </c>
      <c r="N251" s="129">
        <f t="shared" si="141"/>
      </c>
      <c r="O251" s="129">
        <f t="shared" si="142"/>
        <v>1000</v>
      </c>
      <c r="P251" s="129">
        <f t="shared" si="143"/>
      </c>
      <c r="Q251" s="129">
        <f t="shared" si="144"/>
      </c>
      <c r="R251" s="129">
        <f t="shared" si="145"/>
      </c>
      <c r="S251" s="129">
        <f t="shared" si="146"/>
      </c>
      <c r="T251" s="129">
        <f t="shared" si="125"/>
      </c>
      <c r="U251" s="129">
        <f t="shared" si="126"/>
      </c>
      <c r="V251" s="61">
        <f t="shared" si="147"/>
      </c>
      <c r="W251" s="61">
        <f t="shared" si="148"/>
      </c>
      <c r="X251" s="61">
        <f t="shared" si="149"/>
      </c>
      <c r="Y251" s="61">
        <f t="shared" si="150"/>
      </c>
      <c r="Z251" s="61">
        <f t="shared" si="151"/>
      </c>
      <c r="AA251" s="61">
        <f t="shared" si="152"/>
      </c>
      <c r="AB251" s="61">
        <f t="shared" si="153"/>
      </c>
      <c r="AC251" s="61">
        <f t="shared" si="154"/>
      </c>
      <c r="AD251" s="61">
        <f t="shared" si="155"/>
      </c>
      <c r="AE251" s="61">
        <f t="shared" si="156"/>
      </c>
      <c r="AF251" s="61">
        <f t="shared" si="157"/>
      </c>
      <c r="AS251" s="154">
        <f t="shared" si="127"/>
        <v>37093</v>
      </c>
      <c r="AT251" s="120">
        <f t="shared" si="133"/>
      </c>
      <c r="AU251" s="106">
        <f t="shared" si="128"/>
        <v>1000</v>
      </c>
      <c r="AV251" s="106" t="str">
        <f t="shared" si="129"/>
        <v>A</v>
      </c>
      <c r="AW251" t="s">
        <v>128</v>
      </c>
      <c r="AX251" s="106">
        <f t="shared" si="130"/>
        <v>15829.900000000001</v>
      </c>
      <c r="AY251" s="120">
        <f t="shared" si="139"/>
        <v>15829.900000000001</v>
      </c>
      <c r="AZ251" s="106">
        <f t="shared" si="131"/>
        <v>3261.02</v>
      </c>
      <c r="BA251" s="120">
        <f t="shared" si="134"/>
        <v>3261.02</v>
      </c>
      <c r="BB251" s="106">
        <f t="shared" si="132"/>
        <v>568.4300000000057</v>
      </c>
      <c r="BC251" s="120">
        <f t="shared" si="135"/>
        <v>568.4300000000039</v>
      </c>
    </row>
    <row r="252" spans="1:55" ht="12.75">
      <c r="A252" s="38">
        <v>37093</v>
      </c>
      <c r="B252" s="175"/>
      <c r="C252" s="175">
        <v>590</v>
      </c>
      <c r="D252" s="175"/>
      <c r="E252" s="175"/>
      <c r="F252" s="22"/>
      <c r="G252" s="58"/>
      <c r="H252" s="22" t="s">
        <v>153</v>
      </c>
      <c r="I252" s="22" t="s">
        <v>364</v>
      </c>
      <c r="J252" s="22"/>
      <c r="K252" s="142">
        <f t="shared" si="140"/>
        <v>15829.900000000001</v>
      </c>
      <c r="L252" s="142">
        <f t="shared" si="137"/>
        <v>3851.02</v>
      </c>
      <c r="M252" s="120">
        <f t="shared" si="138"/>
        <v>568.4300000000057</v>
      </c>
      <c r="N252" s="129">
        <f t="shared" si="141"/>
      </c>
      <c r="O252" s="129">
        <f t="shared" si="142"/>
      </c>
      <c r="P252" s="129">
        <f t="shared" si="143"/>
      </c>
      <c r="Q252" s="129">
        <f t="shared" si="144"/>
      </c>
      <c r="R252" s="129">
        <f t="shared" si="145"/>
      </c>
      <c r="S252" s="129">
        <f t="shared" si="146"/>
      </c>
      <c r="T252" s="129">
        <f t="shared" si="125"/>
      </c>
      <c r="U252" s="129">
        <f t="shared" si="126"/>
      </c>
      <c r="V252" s="61">
        <f t="shared" si="147"/>
      </c>
      <c r="W252" s="61">
        <f t="shared" si="148"/>
      </c>
      <c r="X252" s="61">
        <f t="shared" si="149"/>
      </c>
      <c r="Y252" s="61">
        <f t="shared" si="150"/>
      </c>
      <c r="Z252" s="61">
        <f t="shared" si="151"/>
      </c>
      <c r="AA252" s="61">
        <f t="shared" si="152"/>
      </c>
      <c r="AB252" s="61">
        <f t="shared" si="153"/>
      </c>
      <c r="AC252" s="61">
        <f t="shared" si="154"/>
      </c>
      <c r="AD252" s="61">
        <f t="shared" si="155"/>
      </c>
      <c r="AE252" s="61">
        <f t="shared" si="156"/>
      </c>
      <c r="AF252" s="61">
        <f t="shared" si="157"/>
      </c>
      <c r="AS252" s="154">
        <f t="shared" si="127"/>
        <v>37093</v>
      </c>
      <c r="AT252" s="120">
        <f t="shared" si="133"/>
        <v>590</v>
      </c>
      <c r="AU252" s="106">
        <f t="shared" si="128"/>
      </c>
      <c r="AV252" s="106" t="str">
        <f t="shared" si="129"/>
        <v>B</v>
      </c>
      <c r="AW252" t="s">
        <v>155</v>
      </c>
      <c r="AX252" s="106">
        <f t="shared" si="130"/>
        <v>15829.900000000001</v>
      </c>
      <c r="AY252" s="120">
        <f t="shared" si="139"/>
        <v>15829.900000000001</v>
      </c>
      <c r="AZ252" s="106">
        <f t="shared" si="131"/>
        <v>3851.02</v>
      </c>
      <c r="BA252" s="120">
        <f t="shared" si="134"/>
        <v>3851.02</v>
      </c>
      <c r="BB252" s="106">
        <f t="shared" si="132"/>
        <v>568.4300000000057</v>
      </c>
      <c r="BC252" s="120">
        <f t="shared" si="135"/>
        <v>568.4300000000039</v>
      </c>
    </row>
    <row r="253" spans="1:55" ht="12.75">
      <c r="A253" s="38">
        <v>37093</v>
      </c>
      <c r="B253" s="175"/>
      <c r="C253" s="175"/>
      <c r="D253" s="175"/>
      <c r="E253" s="175"/>
      <c r="F253" s="22" t="s">
        <v>142</v>
      </c>
      <c r="G253" s="58">
        <v>3000</v>
      </c>
      <c r="H253" s="22" t="s">
        <v>143</v>
      </c>
      <c r="I253" s="22" t="s">
        <v>364</v>
      </c>
      <c r="J253" s="22" t="s">
        <v>146</v>
      </c>
      <c r="K253" s="142">
        <f t="shared" si="140"/>
        <v>15829.900000000001</v>
      </c>
      <c r="L253" s="142">
        <f t="shared" si="137"/>
        <v>851.02</v>
      </c>
      <c r="M253" s="120">
        <f t="shared" si="138"/>
        <v>568.4300000000057</v>
      </c>
      <c r="N253" s="129">
        <f t="shared" si="141"/>
      </c>
      <c r="O253" s="129">
        <f t="shared" si="142"/>
      </c>
      <c r="P253" s="129">
        <f t="shared" si="143"/>
      </c>
      <c r="Q253" s="129">
        <f t="shared" si="144"/>
      </c>
      <c r="R253" s="129">
        <f t="shared" si="145"/>
      </c>
      <c r="S253" s="129">
        <f t="shared" si="146"/>
      </c>
      <c r="T253" s="129">
        <f t="shared" si="125"/>
      </c>
      <c r="U253" s="129">
        <f t="shared" si="126"/>
        <v>3000</v>
      </c>
      <c r="V253" s="61">
        <f t="shared" si="147"/>
      </c>
      <c r="W253" s="61">
        <f t="shared" si="148"/>
      </c>
      <c r="X253" s="61">
        <f t="shared" si="149"/>
      </c>
      <c r="Y253" s="61">
        <f t="shared" si="150"/>
      </c>
      <c r="Z253" s="61">
        <f t="shared" si="151"/>
      </c>
      <c r="AA253" s="61">
        <f t="shared" si="152"/>
      </c>
      <c r="AB253" s="61">
        <f t="shared" si="153"/>
      </c>
      <c r="AC253" s="61">
        <f t="shared" si="154"/>
      </c>
      <c r="AD253" s="61">
        <f t="shared" si="155"/>
      </c>
      <c r="AE253" s="61">
        <f t="shared" si="156"/>
      </c>
      <c r="AF253" s="61">
        <f t="shared" si="157"/>
      </c>
      <c r="AS253" s="154">
        <f t="shared" si="127"/>
        <v>37093</v>
      </c>
      <c r="AT253" s="120">
        <f t="shared" si="133"/>
      </c>
      <c r="AU253" s="106">
        <f t="shared" si="128"/>
        <v>3000</v>
      </c>
      <c r="AV253" s="106" t="str">
        <f t="shared" si="129"/>
        <v>B</v>
      </c>
      <c r="AW253" t="s">
        <v>155</v>
      </c>
      <c r="AX253" s="106">
        <f t="shared" si="130"/>
        <v>15829.900000000001</v>
      </c>
      <c r="AY253" s="120">
        <f t="shared" si="139"/>
        <v>15829.900000000001</v>
      </c>
      <c r="AZ253" s="106">
        <f t="shared" si="131"/>
        <v>851.02</v>
      </c>
      <c r="BA253" s="120">
        <f t="shared" si="134"/>
        <v>851.02</v>
      </c>
      <c r="BB253" s="106">
        <f t="shared" si="132"/>
        <v>568.4300000000057</v>
      </c>
      <c r="BC253" s="120">
        <f t="shared" si="135"/>
        <v>568.4300000000039</v>
      </c>
    </row>
    <row r="254" spans="1:55" ht="12.75">
      <c r="A254" s="38">
        <v>37095</v>
      </c>
      <c r="B254" s="175"/>
      <c r="C254" s="175"/>
      <c r="D254" s="175"/>
      <c r="E254" s="175"/>
      <c r="F254" s="22" t="s">
        <v>144</v>
      </c>
      <c r="G254" s="58">
        <v>0</v>
      </c>
      <c r="H254" s="22" t="s">
        <v>160</v>
      </c>
      <c r="I254" s="22" t="s">
        <v>362</v>
      </c>
      <c r="J254" s="22" t="s">
        <v>371</v>
      </c>
      <c r="K254" s="142">
        <f t="shared" si="140"/>
        <v>15829.900000000001</v>
      </c>
      <c r="L254" s="142">
        <f t="shared" si="137"/>
        <v>851.02</v>
      </c>
      <c r="M254" s="120">
        <f t="shared" si="138"/>
        <v>568.4300000000057</v>
      </c>
      <c r="N254" s="129">
        <f t="shared" si="141"/>
      </c>
      <c r="O254" s="129">
        <f t="shared" si="142"/>
      </c>
      <c r="P254" s="129">
        <f t="shared" si="143"/>
      </c>
      <c r="Q254" s="129">
        <f t="shared" si="144"/>
      </c>
      <c r="R254" s="129">
        <f t="shared" si="145"/>
      </c>
      <c r="S254" s="129">
        <f t="shared" si="146"/>
        <v>0</v>
      </c>
      <c r="T254" s="129">
        <f t="shared" si="125"/>
      </c>
      <c r="U254" s="129">
        <f t="shared" si="126"/>
      </c>
      <c r="V254" s="61">
        <f t="shared" si="147"/>
      </c>
      <c r="W254" s="61">
        <f t="shared" si="148"/>
      </c>
      <c r="X254" s="61">
        <f t="shared" si="149"/>
      </c>
      <c r="Y254" s="61">
        <f t="shared" si="150"/>
      </c>
      <c r="Z254" s="61">
        <f t="shared" si="151"/>
      </c>
      <c r="AA254" s="61">
        <f t="shared" si="152"/>
      </c>
      <c r="AB254" s="61">
        <f t="shared" si="153"/>
      </c>
      <c r="AC254" s="61">
        <f t="shared" si="154"/>
      </c>
      <c r="AD254" s="61">
        <f t="shared" si="155"/>
      </c>
      <c r="AE254" s="61">
        <f t="shared" si="156"/>
      </c>
      <c r="AF254" s="61">
        <f t="shared" si="157"/>
      </c>
      <c r="AS254" s="154">
        <f t="shared" si="127"/>
        <v>37095</v>
      </c>
      <c r="AT254" s="120">
        <f t="shared" si="133"/>
      </c>
      <c r="AU254" s="106">
        <f t="shared" si="128"/>
        <v>0</v>
      </c>
      <c r="AV254" s="106" t="str">
        <f t="shared" si="129"/>
        <v>A</v>
      </c>
      <c r="AW254" t="s">
        <v>384</v>
      </c>
      <c r="AX254" s="106">
        <f t="shared" si="130"/>
        <v>15829.900000000001</v>
      </c>
      <c r="AY254" s="120">
        <f t="shared" si="139"/>
        <v>15829.900000000001</v>
      </c>
      <c r="AZ254" s="106">
        <f t="shared" si="131"/>
        <v>851.02</v>
      </c>
      <c r="BA254" s="120">
        <f t="shared" si="134"/>
        <v>851.02</v>
      </c>
      <c r="BB254" s="106">
        <f t="shared" si="132"/>
        <v>568.4300000000057</v>
      </c>
      <c r="BC254" s="120">
        <f t="shared" si="135"/>
        <v>568.4300000000039</v>
      </c>
    </row>
    <row r="255" spans="1:55" ht="12.75">
      <c r="A255" s="38">
        <v>37098</v>
      </c>
      <c r="B255" s="175"/>
      <c r="C255" s="175"/>
      <c r="D255" s="175"/>
      <c r="E255" s="175"/>
      <c r="F255" s="22" t="s">
        <v>147</v>
      </c>
      <c r="G255" s="58">
        <v>1000</v>
      </c>
      <c r="H255" s="22" t="s">
        <v>109</v>
      </c>
      <c r="I255" s="22" t="s">
        <v>362</v>
      </c>
      <c r="J255" s="22" t="s">
        <v>370</v>
      </c>
      <c r="K255" s="142">
        <f t="shared" si="140"/>
        <v>14829.900000000001</v>
      </c>
      <c r="L255" s="142">
        <f t="shared" si="137"/>
        <v>851.02</v>
      </c>
      <c r="M255" s="120">
        <f t="shared" si="138"/>
        <v>568.4300000000057</v>
      </c>
      <c r="N255" s="129">
        <f t="shared" si="141"/>
      </c>
      <c r="O255" s="129">
        <f t="shared" si="142"/>
      </c>
      <c r="P255" s="129">
        <f t="shared" si="143"/>
      </c>
      <c r="Q255" s="129">
        <f t="shared" si="144"/>
      </c>
      <c r="R255" s="129">
        <f t="shared" si="145"/>
        <v>1000</v>
      </c>
      <c r="S255" s="129">
        <f t="shared" si="146"/>
      </c>
      <c r="T255" s="129">
        <f t="shared" si="125"/>
      </c>
      <c r="U255" s="129">
        <f t="shared" si="126"/>
      </c>
      <c r="V255" s="61">
        <f t="shared" si="147"/>
      </c>
      <c r="W255" s="61">
        <f t="shared" si="148"/>
      </c>
      <c r="X255" s="61">
        <f t="shared" si="149"/>
      </c>
      <c r="Y255" s="61">
        <f t="shared" si="150"/>
      </c>
      <c r="Z255" s="61">
        <f t="shared" si="151"/>
      </c>
      <c r="AA255" s="61">
        <f t="shared" si="152"/>
      </c>
      <c r="AB255" s="61">
        <f t="shared" si="153"/>
      </c>
      <c r="AC255" s="61">
        <f t="shared" si="154"/>
      </c>
      <c r="AD255" s="61">
        <f t="shared" si="155"/>
      </c>
      <c r="AE255" s="61">
        <f t="shared" si="156"/>
      </c>
      <c r="AF255" s="61">
        <f t="shared" si="157"/>
      </c>
      <c r="AS255" s="154">
        <f t="shared" si="127"/>
        <v>37098</v>
      </c>
      <c r="AT255" s="120">
        <f t="shared" si="133"/>
      </c>
      <c r="AU255" s="106">
        <f t="shared" si="128"/>
        <v>1000</v>
      </c>
      <c r="AV255" s="106" t="str">
        <f t="shared" si="129"/>
        <v>A</v>
      </c>
      <c r="AW255" t="s">
        <v>128</v>
      </c>
      <c r="AX255" s="106">
        <f t="shared" si="130"/>
        <v>14829.900000000001</v>
      </c>
      <c r="AY255" s="120">
        <f t="shared" si="139"/>
        <v>14829.900000000001</v>
      </c>
      <c r="AZ255" s="106">
        <f t="shared" si="131"/>
        <v>851.02</v>
      </c>
      <c r="BA255" s="120">
        <f t="shared" si="134"/>
        <v>851.02</v>
      </c>
      <c r="BB255" s="106">
        <f t="shared" si="132"/>
        <v>568.4300000000057</v>
      </c>
      <c r="BC255" s="120">
        <f t="shared" si="135"/>
        <v>568.4300000000039</v>
      </c>
    </row>
    <row r="256" spans="1:55" ht="12.75">
      <c r="A256" s="38">
        <v>37098</v>
      </c>
      <c r="B256" s="175"/>
      <c r="C256" s="175"/>
      <c r="D256" s="175"/>
      <c r="E256" s="175"/>
      <c r="F256" s="22" t="s">
        <v>148</v>
      </c>
      <c r="G256" s="58">
        <v>1448.98</v>
      </c>
      <c r="H256" s="22" t="s">
        <v>149</v>
      </c>
      <c r="I256" s="22" t="s">
        <v>362</v>
      </c>
      <c r="J256" s="22" t="s">
        <v>385</v>
      </c>
      <c r="K256" s="142">
        <f t="shared" si="140"/>
        <v>13380.920000000002</v>
      </c>
      <c r="L256" s="142">
        <f t="shared" si="137"/>
        <v>851.02</v>
      </c>
      <c r="M256" s="120">
        <f t="shared" si="138"/>
        <v>568.4300000000057</v>
      </c>
      <c r="N256" s="129">
        <f t="shared" si="141"/>
      </c>
      <c r="O256" s="129">
        <f t="shared" si="142"/>
      </c>
      <c r="P256" s="129">
        <f t="shared" si="143"/>
      </c>
      <c r="Q256" s="129">
        <f t="shared" si="144"/>
      </c>
      <c r="R256" s="129">
        <f t="shared" si="145"/>
      </c>
      <c r="S256" s="129">
        <f t="shared" si="146"/>
      </c>
      <c r="T256" s="129">
        <f t="shared" si="125"/>
      </c>
      <c r="U256" s="129">
        <f t="shared" si="126"/>
      </c>
      <c r="V256" s="61">
        <f t="shared" si="147"/>
      </c>
      <c r="W256" s="61">
        <f t="shared" si="148"/>
      </c>
      <c r="X256" s="61">
        <f t="shared" si="149"/>
      </c>
      <c r="Y256" s="61">
        <f t="shared" si="150"/>
      </c>
      <c r="Z256" s="61">
        <f t="shared" si="151"/>
      </c>
      <c r="AA256" s="61">
        <f t="shared" si="152"/>
      </c>
      <c r="AB256" s="61">
        <f t="shared" si="153"/>
      </c>
      <c r="AC256" s="61">
        <f t="shared" si="154"/>
      </c>
      <c r="AD256" s="61">
        <f t="shared" si="155"/>
        <v>1448.98</v>
      </c>
      <c r="AE256" s="61">
        <f t="shared" si="156"/>
      </c>
      <c r="AF256" s="61">
        <f t="shared" si="157"/>
      </c>
      <c r="AS256" s="154">
        <f t="shared" si="127"/>
        <v>37098</v>
      </c>
      <c r="AT256" s="120">
        <f t="shared" si="133"/>
      </c>
      <c r="AU256" s="106">
        <f t="shared" si="128"/>
        <v>1448.98</v>
      </c>
      <c r="AV256" s="106" t="str">
        <f t="shared" si="129"/>
        <v>A</v>
      </c>
      <c r="AW256" t="s">
        <v>128</v>
      </c>
      <c r="AX256" s="106">
        <f t="shared" si="130"/>
        <v>13380.920000000002</v>
      </c>
      <c r="AY256" s="120">
        <f t="shared" si="139"/>
        <v>13380.920000000002</v>
      </c>
      <c r="AZ256" s="106">
        <f t="shared" si="131"/>
        <v>851.02</v>
      </c>
      <c r="BA256" s="120">
        <f t="shared" si="134"/>
        <v>851.02</v>
      </c>
      <c r="BB256" s="106">
        <f t="shared" si="132"/>
        <v>568.4300000000057</v>
      </c>
      <c r="BC256" s="120">
        <f t="shared" si="135"/>
        <v>568.4300000000039</v>
      </c>
    </row>
    <row r="257" spans="1:55" ht="12.75">
      <c r="A257" s="38">
        <v>37100</v>
      </c>
      <c r="B257" s="175"/>
      <c r="C257" s="175"/>
      <c r="D257" s="175"/>
      <c r="E257" s="175"/>
      <c r="F257" s="22" t="s">
        <v>150</v>
      </c>
      <c r="G257" s="58">
        <v>110.14</v>
      </c>
      <c r="H257" s="22" t="s">
        <v>151</v>
      </c>
      <c r="I257" s="22" t="s">
        <v>362</v>
      </c>
      <c r="J257" s="22" t="s">
        <v>376</v>
      </c>
      <c r="K257" s="142">
        <f t="shared" si="140"/>
        <v>13270.780000000002</v>
      </c>
      <c r="L257" s="142">
        <f t="shared" si="137"/>
        <v>851.02</v>
      </c>
      <c r="M257" s="120">
        <f t="shared" si="138"/>
        <v>568.4300000000057</v>
      </c>
      <c r="N257" s="129">
        <f t="shared" si="141"/>
      </c>
      <c r="O257" s="129">
        <f t="shared" si="142"/>
      </c>
      <c r="P257" s="129">
        <f t="shared" si="143"/>
      </c>
      <c r="Q257" s="129">
        <f t="shared" si="144"/>
      </c>
      <c r="R257" s="129">
        <f t="shared" si="145"/>
      </c>
      <c r="S257" s="129">
        <f t="shared" si="146"/>
      </c>
      <c r="T257" s="129">
        <f t="shared" si="125"/>
      </c>
      <c r="U257" s="129">
        <f t="shared" si="126"/>
      </c>
      <c r="V257" s="61">
        <f t="shared" si="147"/>
      </c>
      <c r="W257" s="61">
        <f t="shared" si="148"/>
      </c>
      <c r="X257" s="61">
        <f t="shared" si="149"/>
      </c>
      <c r="Y257" s="61">
        <f t="shared" si="150"/>
      </c>
      <c r="Z257" s="61">
        <f t="shared" si="151"/>
        <v>110.14</v>
      </c>
      <c r="AA257" s="61">
        <f t="shared" si="152"/>
      </c>
      <c r="AB257" s="61">
        <f t="shared" si="153"/>
      </c>
      <c r="AC257" s="61">
        <f t="shared" si="154"/>
      </c>
      <c r="AD257" s="61">
        <f t="shared" si="155"/>
      </c>
      <c r="AE257" s="61">
        <f t="shared" si="156"/>
      </c>
      <c r="AF257" s="61">
        <f t="shared" si="157"/>
      </c>
      <c r="AG257">
        <v>370.29</v>
      </c>
      <c r="AH257">
        <v>613.17</v>
      </c>
      <c r="AI257">
        <v>103.59</v>
      </c>
      <c r="AK257">
        <v>346.47</v>
      </c>
      <c r="AS257" s="154">
        <f t="shared" si="127"/>
        <v>37100</v>
      </c>
      <c r="AT257" s="120">
        <f t="shared" si="133"/>
      </c>
      <c r="AU257" s="106">
        <f t="shared" si="128"/>
        <v>110.14</v>
      </c>
      <c r="AV257" s="106" t="str">
        <f t="shared" si="129"/>
        <v>A</v>
      </c>
      <c r="AW257" t="s">
        <v>128</v>
      </c>
      <c r="AX257" s="106">
        <f t="shared" si="130"/>
        <v>13270.780000000002</v>
      </c>
      <c r="AY257" s="120">
        <f t="shared" si="139"/>
        <v>13270.780000000002</v>
      </c>
      <c r="AZ257" s="106">
        <f t="shared" si="131"/>
        <v>851.02</v>
      </c>
      <c r="BA257" s="120">
        <f t="shared" si="134"/>
        <v>851.02</v>
      </c>
      <c r="BB257" s="106">
        <f t="shared" si="132"/>
        <v>568.4300000000057</v>
      </c>
      <c r="BC257" s="120">
        <f t="shared" si="135"/>
        <v>568.4300000000039</v>
      </c>
    </row>
    <row r="258" spans="1:55" ht="12.75">
      <c r="A258" s="38" t="s">
        <v>348</v>
      </c>
      <c r="B258" s="58"/>
      <c r="C258" s="58"/>
      <c r="D258" s="58"/>
      <c r="E258" s="58"/>
      <c r="F258" s="58" t="s">
        <v>344</v>
      </c>
      <c r="G258" s="58">
        <v>104</v>
      </c>
      <c r="H258" s="58" t="s">
        <v>420</v>
      </c>
      <c r="I258" s="119" t="s">
        <v>366</v>
      </c>
      <c r="J258" s="123" t="s">
        <v>362</v>
      </c>
      <c r="K258" s="142">
        <f t="shared" si="140"/>
        <v>13270.780000000002</v>
      </c>
      <c r="L258" s="142">
        <f aca="true" t="shared" si="158" ref="L258:L289">IF(I258="","",IF(I258="B",SUM(L257+B258+C258+D258+E258-G258),IF(I258&lt;&gt;"B",SUM(L257))))</f>
        <v>851.02</v>
      </c>
      <c r="M258" s="120">
        <f aca="true" t="shared" si="159" ref="M258:M291">IF(I258="","",IF(I258="C",SUM(M257+B258+D258+E258+C258-G258),IF(I258&lt;&gt;"C",SUM(M257))))</f>
        <v>464.43000000000575</v>
      </c>
      <c r="N258" s="129">
        <f t="shared" si="141"/>
        <v>104</v>
      </c>
      <c r="O258" s="129">
        <f t="shared" si="142"/>
      </c>
      <c r="P258" s="129">
        <f t="shared" si="143"/>
      </c>
      <c r="Q258" s="129">
        <f t="shared" si="144"/>
      </c>
      <c r="R258" s="129">
        <f t="shared" si="145"/>
      </c>
      <c r="S258" s="129">
        <f t="shared" si="146"/>
      </c>
      <c r="T258" s="129">
        <f t="shared" si="125"/>
      </c>
      <c r="U258" s="129">
        <f t="shared" si="126"/>
      </c>
      <c r="V258" s="61">
        <f t="shared" si="147"/>
      </c>
      <c r="W258" s="61">
        <f t="shared" si="148"/>
      </c>
      <c r="X258" s="61">
        <f t="shared" si="149"/>
      </c>
      <c r="Y258" s="61">
        <f t="shared" si="150"/>
      </c>
      <c r="Z258" s="61">
        <f t="shared" si="151"/>
      </c>
      <c r="AA258" s="61">
        <f t="shared" si="152"/>
      </c>
      <c r="AB258" s="61">
        <f t="shared" si="153"/>
      </c>
      <c r="AC258" s="61">
        <f t="shared" si="154"/>
      </c>
      <c r="AD258" s="61">
        <f t="shared" si="155"/>
      </c>
      <c r="AE258" s="61">
        <f t="shared" si="156"/>
      </c>
      <c r="AF258" s="61">
        <f t="shared" si="157"/>
      </c>
      <c r="AS258" s="154" t="str">
        <f t="shared" si="127"/>
        <v>Monthly</v>
      </c>
      <c r="AT258" s="120">
        <f t="shared" si="133"/>
      </c>
      <c r="AU258" s="106">
        <f t="shared" si="128"/>
        <v>104</v>
      </c>
      <c r="AV258" s="106" t="str">
        <f t="shared" si="129"/>
        <v>C</v>
      </c>
      <c r="AW258" t="s">
        <v>128</v>
      </c>
      <c r="AX258" s="106">
        <f t="shared" si="130"/>
        <v>13270.780000000002</v>
      </c>
      <c r="AY258" s="120">
        <f t="shared" si="139"/>
        <v>13270.780000000002</v>
      </c>
      <c r="AZ258" s="106">
        <f t="shared" si="131"/>
        <v>851.02</v>
      </c>
      <c r="BA258" s="120">
        <f t="shared" si="134"/>
        <v>851.02</v>
      </c>
      <c r="BB258" s="106">
        <f t="shared" si="132"/>
        <v>464.43000000000575</v>
      </c>
      <c r="BC258" s="120">
        <f t="shared" si="135"/>
        <v>464.43000000000393</v>
      </c>
    </row>
    <row r="259" spans="1:55" ht="12.75">
      <c r="A259" s="38" t="s">
        <v>348</v>
      </c>
      <c r="B259" s="58"/>
      <c r="C259" s="58"/>
      <c r="D259" s="58"/>
      <c r="E259" s="58"/>
      <c r="F259" s="58" t="s">
        <v>344</v>
      </c>
      <c r="G259" s="58">
        <v>0</v>
      </c>
      <c r="H259" s="58" t="s">
        <v>421</v>
      </c>
      <c r="I259" s="119" t="s">
        <v>362</v>
      </c>
      <c r="J259" s="119" t="s">
        <v>362</v>
      </c>
      <c r="K259" s="142">
        <f t="shared" si="140"/>
        <v>13270.780000000002</v>
      </c>
      <c r="L259" s="142">
        <f t="shared" si="158"/>
        <v>851.02</v>
      </c>
      <c r="M259" s="120">
        <f t="shared" si="159"/>
        <v>464.43000000000575</v>
      </c>
      <c r="N259" s="129">
        <f t="shared" si="141"/>
        <v>0</v>
      </c>
      <c r="O259" s="129">
        <f t="shared" si="142"/>
      </c>
      <c r="P259" s="129">
        <f t="shared" si="143"/>
      </c>
      <c r="Q259" s="129">
        <f t="shared" si="144"/>
      </c>
      <c r="R259" s="129">
        <f t="shared" si="145"/>
      </c>
      <c r="S259" s="129">
        <f t="shared" si="146"/>
      </c>
      <c r="T259" s="129">
        <f t="shared" si="125"/>
      </c>
      <c r="U259" s="129">
        <f t="shared" si="126"/>
      </c>
      <c r="V259" s="61">
        <f t="shared" si="147"/>
      </c>
      <c r="W259" s="61">
        <f t="shared" si="148"/>
      </c>
      <c r="X259" s="61">
        <f t="shared" si="149"/>
      </c>
      <c r="Y259" s="61">
        <f t="shared" si="150"/>
      </c>
      <c r="Z259" s="61">
        <f t="shared" si="151"/>
      </c>
      <c r="AA259" s="61">
        <f t="shared" si="152"/>
      </c>
      <c r="AB259" s="61">
        <f t="shared" si="153"/>
      </c>
      <c r="AC259" s="61">
        <f t="shared" si="154"/>
      </c>
      <c r="AD259" s="61">
        <f t="shared" si="155"/>
      </c>
      <c r="AE259" s="61">
        <f t="shared" si="156"/>
      </c>
      <c r="AF259" s="61">
        <f t="shared" si="157"/>
      </c>
      <c r="AS259" s="154" t="str">
        <f t="shared" si="127"/>
        <v>Monthly</v>
      </c>
      <c r="AT259" s="120">
        <f t="shared" si="133"/>
      </c>
      <c r="AU259" s="106">
        <f t="shared" si="128"/>
        <v>0</v>
      </c>
      <c r="AV259" s="106" t="str">
        <f t="shared" si="129"/>
        <v>A</v>
      </c>
      <c r="AX259" s="106">
        <f t="shared" si="130"/>
        <v>13270.780000000002</v>
      </c>
      <c r="AY259" s="120">
        <f aca="true" t="shared" si="160" ref="AY259:AY289">IF(I259&lt;&gt;"A",SUM(AY258),IF(AW259="Y",SUM(B259+C259+D259+E259+AY258-G259),IF(AW259&lt;&gt;"Y",SUM(AY258))))</f>
        <v>13270.780000000002</v>
      </c>
      <c r="AZ259" s="106">
        <f t="shared" si="131"/>
        <v>851.02</v>
      </c>
      <c r="BA259" s="120">
        <f t="shared" si="134"/>
        <v>851.02</v>
      </c>
      <c r="BB259" s="106">
        <f t="shared" si="132"/>
        <v>464.43000000000575</v>
      </c>
      <c r="BC259" s="120">
        <f t="shared" si="135"/>
        <v>464.43000000000393</v>
      </c>
    </row>
    <row r="260" spans="1:55" ht="12.75">
      <c r="A260" s="38" t="s">
        <v>348</v>
      </c>
      <c r="B260" s="58">
        <v>370.29</v>
      </c>
      <c r="C260" s="58"/>
      <c r="D260" s="58">
        <v>43.69</v>
      </c>
      <c r="E260" s="58"/>
      <c r="F260" s="58" t="s">
        <v>344</v>
      </c>
      <c r="G260" s="58">
        <v>50</v>
      </c>
      <c r="H260" s="58" t="s">
        <v>11</v>
      </c>
      <c r="I260" s="119" t="s">
        <v>362</v>
      </c>
      <c r="J260" s="119" t="s">
        <v>362</v>
      </c>
      <c r="K260" s="142">
        <f t="shared" si="140"/>
        <v>13634.760000000004</v>
      </c>
      <c r="L260" s="142">
        <f t="shared" si="158"/>
        <v>851.02</v>
      </c>
      <c r="M260" s="120">
        <f t="shared" si="159"/>
        <v>464.43000000000575</v>
      </c>
      <c r="N260" s="129">
        <f t="shared" si="141"/>
        <v>50</v>
      </c>
      <c r="O260" s="129">
        <f t="shared" si="142"/>
      </c>
      <c r="P260" s="129">
        <f t="shared" si="143"/>
      </c>
      <c r="Q260" s="129">
        <f t="shared" si="144"/>
      </c>
      <c r="R260" s="129">
        <f t="shared" si="145"/>
      </c>
      <c r="S260" s="129">
        <f t="shared" si="146"/>
      </c>
      <c r="T260" s="129">
        <f t="shared" si="125"/>
      </c>
      <c r="U260" s="129">
        <f t="shared" si="126"/>
      </c>
      <c r="V260" s="61">
        <f t="shared" si="147"/>
      </c>
      <c r="W260" s="61">
        <f t="shared" si="148"/>
      </c>
      <c r="X260" s="61">
        <f t="shared" si="149"/>
      </c>
      <c r="Y260" s="61">
        <f t="shared" si="150"/>
      </c>
      <c r="Z260" s="61">
        <f t="shared" si="151"/>
      </c>
      <c r="AA260" s="61">
        <f t="shared" si="152"/>
      </c>
      <c r="AB260" s="61">
        <f t="shared" si="153"/>
      </c>
      <c r="AC260" s="61">
        <f t="shared" si="154"/>
      </c>
      <c r="AD260" s="61">
        <f t="shared" si="155"/>
      </c>
      <c r="AE260" s="61">
        <f t="shared" si="156"/>
      </c>
      <c r="AF260" s="61">
        <f t="shared" si="157"/>
      </c>
      <c r="AS260" s="154" t="str">
        <f t="shared" si="127"/>
        <v>Monthly</v>
      </c>
      <c r="AT260" s="120">
        <f t="shared" si="133"/>
        <v>413.98</v>
      </c>
      <c r="AU260" s="106">
        <f t="shared" si="128"/>
        <v>50</v>
      </c>
      <c r="AV260" s="106" t="str">
        <f t="shared" si="129"/>
        <v>A</v>
      </c>
      <c r="AW260" t="s">
        <v>128</v>
      </c>
      <c r="AX260" s="106">
        <f t="shared" si="130"/>
        <v>13634.760000000004</v>
      </c>
      <c r="AY260" s="120">
        <f t="shared" si="160"/>
        <v>13634.760000000002</v>
      </c>
      <c r="AZ260" s="106">
        <f t="shared" si="131"/>
        <v>851.02</v>
      </c>
      <c r="BA260" s="120">
        <f t="shared" si="134"/>
        <v>851.02</v>
      </c>
      <c r="BB260" s="106">
        <f t="shared" si="132"/>
        <v>464.43000000000575</v>
      </c>
      <c r="BC260" s="120">
        <f t="shared" si="135"/>
        <v>464.43000000000393</v>
      </c>
    </row>
    <row r="261" spans="1:55" ht="12.75">
      <c r="A261" s="38" t="s">
        <v>348</v>
      </c>
      <c r="B261" s="58"/>
      <c r="C261" s="58"/>
      <c r="D261" s="58"/>
      <c r="E261" s="58"/>
      <c r="F261" s="58" t="s">
        <v>344</v>
      </c>
      <c r="G261" s="58">
        <v>2100</v>
      </c>
      <c r="H261" s="58" t="s">
        <v>12</v>
      </c>
      <c r="I261" s="119" t="s">
        <v>362</v>
      </c>
      <c r="J261" s="119" t="s">
        <v>362</v>
      </c>
      <c r="K261" s="142">
        <f t="shared" si="140"/>
        <v>11534.760000000004</v>
      </c>
      <c r="L261" s="142">
        <f t="shared" si="158"/>
        <v>851.02</v>
      </c>
      <c r="M261" s="120">
        <f t="shared" si="159"/>
        <v>464.43000000000575</v>
      </c>
      <c r="N261" s="129">
        <f t="shared" si="141"/>
        <v>2100</v>
      </c>
      <c r="O261" s="129">
        <f t="shared" si="142"/>
      </c>
      <c r="P261" s="129">
        <f t="shared" si="143"/>
      </c>
      <c r="Q261" s="129">
        <f t="shared" si="144"/>
      </c>
      <c r="R261" s="129">
        <f t="shared" si="145"/>
      </c>
      <c r="S261" s="129">
        <f t="shared" si="146"/>
      </c>
      <c r="T261" s="129">
        <f t="shared" si="125"/>
      </c>
      <c r="U261" s="129">
        <f t="shared" si="126"/>
      </c>
      <c r="V261" s="61">
        <f t="shared" si="147"/>
      </c>
      <c r="W261" s="61">
        <f t="shared" si="148"/>
      </c>
      <c r="X261" s="61">
        <f t="shared" si="149"/>
      </c>
      <c r="Y261" s="61">
        <f t="shared" si="150"/>
      </c>
      <c r="Z261" s="61">
        <f t="shared" si="151"/>
      </c>
      <c r="AA261" s="61">
        <f t="shared" si="152"/>
      </c>
      <c r="AB261" s="61">
        <f t="shared" si="153"/>
      </c>
      <c r="AC261" s="61">
        <f t="shared" si="154"/>
      </c>
      <c r="AD261" s="61">
        <f t="shared" si="155"/>
      </c>
      <c r="AE261" s="61">
        <f t="shared" si="156"/>
      </c>
      <c r="AF261" s="61">
        <f t="shared" si="157"/>
      </c>
      <c r="AS261" s="154" t="str">
        <f t="shared" si="127"/>
        <v>Monthly</v>
      </c>
      <c r="AT261" s="120">
        <f t="shared" si="133"/>
      </c>
      <c r="AU261" s="106">
        <f t="shared" si="128"/>
        <v>2100</v>
      </c>
      <c r="AV261" s="106" t="str">
        <f t="shared" si="129"/>
        <v>A</v>
      </c>
      <c r="AW261" t="s">
        <v>128</v>
      </c>
      <c r="AX261" s="106">
        <f t="shared" si="130"/>
        <v>11534.760000000004</v>
      </c>
      <c r="AY261" s="120">
        <f t="shared" si="160"/>
        <v>11534.760000000002</v>
      </c>
      <c r="AZ261" s="106">
        <f t="shared" si="131"/>
        <v>851.02</v>
      </c>
      <c r="BA261" s="120">
        <f t="shared" si="134"/>
        <v>851.02</v>
      </c>
      <c r="BB261" s="106">
        <f t="shared" si="132"/>
        <v>464.43000000000575</v>
      </c>
      <c r="BC261" s="120">
        <f t="shared" si="135"/>
        <v>464.43000000000393</v>
      </c>
    </row>
    <row r="262" spans="1:55" ht="12.75">
      <c r="A262" s="59" t="s">
        <v>348</v>
      </c>
      <c r="B262" s="177"/>
      <c r="C262" s="175"/>
      <c r="D262" s="175"/>
      <c r="E262" s="175"/>
      <c r="F262" s="22" t="s">
        <v>344</v>
      </c>
      <c r="G262" s="58">
        <v>101.67</v>
      </c>
      <c r="H262" s="22" t="s">
        <v>379</v>
      </c>
      <c r="I262" s="22" t="s">
        <v>362</v>
      </c>
      <c r="J262" s="22" t="s">
        <v>373</v>
      </c>
      <c r="K262" s="142">
        <f t="shared" si="140"/>
        <v>11433.090000000004</v>
      </c>
      <c r="L262" s="142">
        <f t="shared" si="158"/>
        <v>851.02</v>
      </c>
      <c r="M262" s="120">
        <f t="shared" si="159"/>
        <v>464.43000000000575</v>
      </c>
      <c r="N262" s="129">
        <f t="shared" si="141"/>
      </c>
      <c r="O262" s="129">
        <f t="shared" si="142"/>
      </c>
      <c r="P262" s="129">
        <f t="shared" si="143"/>
      </c>
      <c r="Q262" s="129">
        <f t="shared" si="144"/>
      </c>
      <c r="R262" s="129">
        <f t="shared" si="145"/>
      </c>
      <c r="S262" s="129">
        <f t="shared" si="146"/>
      </c>
      <c r="T262" s="129">
        <f t="shared" si="125"/>
      </c>
      <c r="U262" s="129">
        <f t="shared" si="126"/>
      </c>
      <c r="V262" s="61">
        <f t="shared" si="147"/>
      </c>
      <c r="W262" s="61">
        <f t="shared" si="148"/>
        <v>101.67</v>
      </c>
      <c r="X262" s="61">
        <f t="shared" si="149"/>
      </c>
      <c r="Y262" s="61">
        <f t="shared" si="150"/>
      </c>
      <c r="Z262" s="61">
        <f t="shared" si="151"/>
      </c>
      <c r="AA262" s="61">
        <f t="shared" si="152"/>
      </c>
      <c r="AB262" s="61">
        <f t="shared" si="153"/>
      </c>
      <c r="AC262" s="61">
        <f t="shared" si="154"/>
      </c>
      <c r="AD262" s="61">
        <f t="shared" si="155"/>
      </c>
      <c r="AE262" s="61">
        <f t="shared" si="156"/>
      </c>
      <c r="AF262" s="61">
        <f t="shared" si="157"/>
      </c>
      <c r="AS262" s="154" t="str">
        <f t="shared" si="127"/>
        <v>Monthly</v>
      </c>
      <c r="AT262" s="120">
        <f t="shared" si="133"/>
      </c>
      <c r="AU262" s="106">
        <f t="shared" si="128"/>
        <v>101.67</v>
      </c>
      <c r="AV262" s="106" t="str">
        <f t="shared" si="129"/>
        <v>A</v>
      </c>
      <c r="AW262" t="s">
        <v>128</v>
      </c>
      <c r="AX262" s="106">
        <f t="shared" si="130"/>
        <v>11433.090000000004</v>
      </c>
      <c r="AY262" s="120">
        <f t="shared" si="160"/>
        <v>11433.090000000002</v>
      </c>
      <c r="AZ262" s="106">
        <f t="shared" si="131"/>
        <v>851.02</v>
      </c>
      <c r="BA262" s="120">
        <f t="shared" si="134"/>
        <v>851.02</v>
      </c>
      <c r="BB262" s="106">
        <f t="shared" si="132"/>
        <v>464.43000000000575</v>
      </c>
      <c r="BC262" s="120">
        <f t="shared" si="135"/>
        <v>464.43000000000393</v>
      </c>
    </row>
    <row r="263" spans="1:55" ht="12.75">
      <c r="A263" s="59" t="s">
        <v>348</v>
      </c>
      <c r="B263" s="177"/>
      <c r="C263" s="175"/>
      <c r="D263" s="175"/>
      <c r="E263" s="175"/>
      <c r="F263" s="22" t="s">
        <v>344</v>
      </c>
      <c r="G263" s="58">
        <v>80.36</v>
      </c>
      <c r="H263" s="22" t="s">
        <v>379</v>
      </c>
      <c r="I263" s="22" t="s">
        <v>366</v>
      </c>
      <c r="J263" s="22" t="s">
        <v>373</v>
      </c>
      <c r="K263" s="142">
        <f t="shared" si="140"/>
        <v>11433.090000000004</v>
      </c>
      <c r="L263" s="142">
        <f t="shared" si="158"/>
        <v>851.02</v>
      </c>
      <c r="M263" s="120">
        <f t="shared" si="159"/>
        <v>384.07000000000573</v>
      </c>
      <c r="N263" s="129">
        <f t="shared" si="141"/>
      </c>
      <c r="O263" s="129">
        <f t="shared" si="142"/>
      </c>
      <c r="P263" s="129">
        <f t="shared" si="143"/>
      </c>
      <c r="Q263" s="129">
        <f t="shared" si="144"/>
      </c>
      <c r="R263" s="129">
        <f t="shared" si="145"/>
      </c>
      <c r="S263" s="129">
        <f t="shared" si="146"/>
      </c>
      <c r="T263" s="129">
        <f t="shared" si="125"/>
      </c>
      <c r="U263" s="129">
        <f t="shared" si="126"/>
      </c>
      <c r="V263" s="61">
        <f t="shared" si="147"/>
      </c>
      <c r="W263" s="61">
        <f t="shared" si="148"/>
        <v>80.36</v>
      </c>
      <c r="X263" s="61">
        <f t="shared" si="149"/>
      </c>
      <c r="Y263" s="61">
        <f t="shared" si="150"/>
      </c>
      <c r="Z263" s="61">
        <f t="shared" si="151"/>
      </c>
      <c r="AA263" s="61">
        <f t="shared" si="152"/>
      </c>
      <c r="AB263" s="61">
        <f t="shared" si="153"/>
      </c>
      <c r="AC263" s="61">
        <f t="shared" si="154"/>
      </c>
      <c r="AD263" s="61">
        <f t="shared" si="155"/>
      </c>
      <c r="AE263" s="61">
        <f t="shared" si="156"/>
      </c>
      <c r="AF263" s="61">
        <f t="shared" si="157"/>
      </c>
      <c r="AS263" s="154" t="str">
        <f t="shared" si="127"/>
        <v>Monthly</v>
      </c>
      <c r="AT263" s="120">
        <f t="shared" si="133"/>
      </c>
      <c r="AU263" s="106">
        <f t="shared" si="128"/>
        <v>80.36</v>
      </c>
      <c r="AV263" s="106" t="str">
        <f t="shared" si="129"/>
        <v>C</v>
      </c>
      <c r="AW263" t="s">
        <v>128</v>
      </c>
      <c r="AX263" s="106">
        <f t="shared" si="130"/>
        <v>11433.090000000004</v>
      </c>
      <c r="AY263" s="120">
        <f t="shared" si="160"/>
        <v>11433.090000000002</v>
      </c>
      <c r="AZ263" s="106">
        <f t="shared" si="131"/>
        <v>851.02</v>
      </c>
      <c r="BA263" s="120">
        <f t="shared" si="134"/>
        <v>851.02</v>
      </c>
      <c r="BB263" s="106">
        <f t="shared" si="132"/>
        <v>384.07000000000573</v>
      </c>
      <c r="BC263" s="120">
        <f t="shared" si="135"/>
        <v>384.0700000000039</v>
      </c>
    </row>
    <row r="264" spans="1:55" ht="12.75">
      <c r="A264" s="38">
        <v>37104</v>
      </c>
      <c r="B264" s="177"/>
      <c r="C264" s="175"/>
      <c r="D264" s="175"/>
      <c r="E264" s="175"/>
      <c r="F264" s="22" t="s">
        <v>152</v>
      </c>
      <c r="G264" s="58">
        <v>61.26</v>
      </c>
      <c r="H264" s="22" t="s">
        <v>381</v>
      </c>
      <c r="I264" s="22" t="s">
        <v>362</v>
      </c>
      <c r="J264" s="22" t="s">
        <v>375</v>
      </c>
      <c r="K264" s="142">
        <f t="shared" si="140"/>
        <v>11371.830000000004</v>
      </c>
      <c r="L264" s="142">
        <f t="shared" si="158"/>
        <v>851.02</v>
      </c>
      <c r="M264" s="120">
        <f t="shared" si="159"/>
        <v>384.07000000000573</v>
      </c>
      <c r="N264" s="129">
        <f t="shared" si="141"/>
      </c>
      <c r="O264" s="129">
        <f t="shared" si="142"/>
      </c>
      <c r="P264" s="129">
        <f t="shared" si="143"/>
      </c>
      <c r="Q264" s="129">
        <f t="shared" si="144"/>
      </c>
      <c r="R264" s="129">
        <f t="shared" si="145"/>
      </c>
      <c r="S264" s="129">
        <f t="shared" si="146"/>
      </c>
      <c r="T264" s="129">
        <f aca="true" t="shared" si="161" ref="T264:T300">IF(I264=" ","",IF(J264="R",SUM(G264),IF(J264&lt;&gt;"R","")))</f>
      </c>
      <c r="U264" s="129">
        <f aca="true" t="shared" si="162" ref="U264:U300">IF(I264=" ","",IF(J264="S",SUM(G264),IF(J264&lt;&gt;"S","")))</f>
      </c>
      <c r="V264" s="61">
        <f t="shared" si="147"/>
      </c>
      <c r="W264" s="61">
        <f t="shared" si="148"/>
      </c>
      <c r="X264" s="61">
        <f t="shared" si="149"/>
      </c>
      <c r="Y264" s="61">
        <f t="shared" si="150"/>
        <v>61.26</v>
      </c>
      <c r="Z264" s="61">
        <f t="shared" si="151"/>
      </c>
      <c r="AA264" s="61">
        <f t="shared" si="152"/>
      </c>
      <c r="AB264" s="61">
        <f t="shared" si="153"/>
      </c>
      <c r="AC264" s="61">
        <f t="shared" si="154"/>
      </c>
      <c r="AD264" s="61">
        <f t="shared" si="155"/>
      </c>
      <c r="AE264" s="61">
        <f t="shared" si="156"/>
      </c>
      <c r="AF264" s="61">
        <f t="shared" si="157"/>
      </c>
      <c r="AS264" s="154">
        <f aca="true" t="shared" si="163" ref="AS264:AS289">IF(A264="","",IF(A264&lt;&gt;"",A264))</f>
        <v>37104</v>
      </c>
      <c r="AT264" s="120">
        <f t="shared" si="133"/>
      </c>
      <c r="AU264" s="106">
        <f aca="true" t="shared" si="164" ref="AU264:AU289">IF(G264="","",IF(G264&lt;&gt;"",G264))</f>
        <v>61.26</v>
      </c>
      <c r="AV264" s="106" t="str">
        <f aca="true" t="shared" si="165" ref="AV264:AV289">IF(I264="","",IF(I264&lt;&gt;"",I264))</f>
        <v>A</v>
      </c>
      <c r="AW264" t="s">
        <v>128</v>
      </c>
      <c r="AX264" s="106">
        <f aca="true" t="shared" si="166" ref="AX264:AX289">IF(K264="","",IF(K264&lt;&gt;"",K264))</f>
        <v>11371.830000000004</v>
      </c>
      <c r="AY264" s="120">
        <f t="shared" si="160"/>
        <v>11371.830000000002</v>
      </c>
      <c r="AZ264" s="106">
        <f aca="true" t="shared" si="167" ref="AZ264:AZ289">IF(L264="","",IF(L264&lt;&gt;"",L264))</f>
        <v>851.02</v>
      </c>
      <c r="BA264" s="120">
        <f t="shared" si="134"/>
        <v>851.02</v>
      </c>
      <c r="BB264" s="106">
        <f aca="true" t="shared" si="168" ref="BB264:BB289">IF(M264="","",IF(M264&lt;&gt;"",M264))</f>
        <v>384.07000000000573</v>
      </c>
      <c r="BC264" s="120">
        <f t="shared" si="135"/>
        <v>384.0700000000039</v>
      </c>
    </row>
    <row r="265" spans="1:55" ht="12.75">
      <c r="A265" s="38">
        <v>37104</v>
      </c>
      <c r="B265" s="177"/>
      <c r="C265" s="175"/>
      <c r="D265" s="175"/>
      <c r="E265" s="175"/>
      <c r="F265" s="22" t="s">
        <v>24</v>
      </c>
      <c r="G265" s="58">
        <v>47.7</v>
      </c>
      <c r="H265" s="22" t="s">
        <v>154</v>
      </c>
      <c r="I265" s="22" t="s">
        <v>366</v>
      </c>
      <c r="J265" s="22" t="s">
        <v>384</v>
      </c>
      <c r="K265" s="142">
        <f t="shared" si="140"/>
        <v>11371.830000000004</v>
      </c>
      <c r="L265" s="142">
        <f t="shared" si="158"/>
        <v>851.02</v>
      </c>
      <c r="M265" s="120">
        <f t="shared" si="159"/>
        <v>336.37000000000575</v>
      </c>
      <c r="N265" s="129">
        <f t="shared" si="141"/>
      </c>
      <c r="O265" s="129">
        <f t="shared" si="142"/>
      </c>
      <c r="P265" s="129">
        <f t="shared" si="143"/>
      </c>
      <c r="Q265" s="129">
        <f t="shared" si="144"/>
      </c>
      <c r="R265" s="129">
        <f t="shared" si="145"/>
      </c>
      <c r="S265" s="129">
        <f t="shared" si="146"/>
      </c>
      <c r="T265" s="129">
        <f t="shared" si="161"/>
      </c>
      <c r="U265" s="129">
        <f t="shared" si="162"/>
      </c>
      <c r="V265" s="61">
        <f t="shared" si="147"/>
      </c>
      <c r="W265" s="61">
        <f t="shared" si="148"/>
      </c>
      <c r="X265" s="61">
        <f t="shared" si="149"/>
      </c>
      <c r="Y265" s="61">
        <f t="shared" si="150"/>
      </c>
      <c r="Z265" s="61">
        <f t="shared" si="151"/>
      </c>
      <c r="AA265" s="61">
        <f t="shared" si="152"/>
      </c>
      <c r="AB265" s="61">
        <f t="shared" si="153"/>
      </c>
      <c r="AC265" s="61">
        <f t="shared" si="154"/>
        <v>47.7</v>
      </c>
      <c r="AD265" s="61">
        <f t="shared" si="155"/>
      </c>
      <c r="AE265" s="61">
        <f t="shared" si="156"/>
      </c>
      <c r="AF265" s="61">
        <f t="shared" si="157"/>
      </c>
      <c r="AS265" s="146">
        <f t="shared" si="163"/>
        <v>37104</v>
      </c>
      <c r="AT265" s="120">
        <f aca="true" t="shared" si="169" ref="AT265:AT289">IF(SUM(B265+C265+D265+E265)=0,"",IF(SUM(B265+C265+D265+E265)&gt;0,SUM(B265+C265+D265+E265)))</f>
      </c>
      <c r="AU265" s="106">
        <f t="shared" si="164"/>
        <v>47.7</v>
      </c>
      <c r="AV265" s="106" t="str">
        <f t="shared" si="165"/>
        <v>C</v>
      </c>
      <c r="AW265" t="s">
        <v>128</v>
      </c>
      <c r="AX265" s="106">
        <f t="shared" si="166"/>
        <v>11371.830000000004</v>
      </c>
      <c r="AY265" s="120">
        <f t="shared" si="160"/>
        <v>11371.830000000002</v>
      </c>
      <c r="AZ265" s="106">
        <f t="shared" si="167"/>
        <v>851.02</v>
      </c>
      <c r="BA265" s="120">
        <f aca="true" t="shared" si="170" ref="BA265:BA289">IF(I265&lt;&gt;"B",SUM(BA264),IF(AW265="Y",SUM(B265+C265+D265+E265+BA264-G265),IF(AW265&lt;&gt;"Y",SUM(BA264))))</f>
        <v>851.02</v>
      </c>
      <c r="BB265" s="106">
        <f t="shared" si="168"/>
        <v>336.37000000000575</v>
      </c>
      <c r="BC265" s="120">
        <f aca="true" t="shared" si="171" ref="BC265:BC289">IF(I265&lt;&gt;"C",SUM(BC264),IF(AW265="Y",SUM(B265+C265+D265+E265+BC264-G265),IF(AW265&lt;&gt;"Y",SUM(BC264))))</f>
        <v>336.3700000000039</v>
      </c>
    </row>
    <row r="266" spans="1:55" ht="12.75">
      <c r="A266" s="38">
        <v>37104</v>
      </c>
      <c r="B266" s="177"/>
      <c r="C266" s="175"/>
      <c r="D266" s="175">
        <v>0.1</v>
      </c>
      <c r="E266" s="175"/>
      <c r="F266" s="22"/>
      <c r="G266" s="58"/>
      <c r="H266" s="22" t="s">
        <v>358</v>
      </c>
      <c r="I266" s="22" t="s">
        <v>366</v>
      </c>
      <c r="J266" s="22"/>
      <c r="K266" s="142">
        <f aca="true" t="shared" si="172" ref="K266:K299">IF(I266="","",IF(I266="A",SUM(K265+E266+B266+C266+D266-G266),IF(I266&lt;&gt;"A",SUM(K265))))</f>
        <v>11371.830000000004</v>
      </c>
      <c r="L266" s="142">
        <f t="shared" si="158"/>
        <v>851.02</v>
      </c>
      <c r="M266" s="120">
        <f t="shared" si="159"/>
        <v>336.47000000000577</v>
      </c>
      <c r="N266" s="129">
        <f t="shared" si="141"/>
      </c>
      <c r="O266" s="129">
        <f t="shared" si="142"/>
      </c>
      <c r="P266" s="129">
        <f t="shared" si="143"/>
      </c>
      <c r="Q266" s="129">
        <f t="shared" si="144"/>
      </c>
      <c r="R266" s="129">
        <f t="shared" si="145"/>
      </c>
      <c r="S266" s="129">
        <f t="shared" si="146"/>
      </c>
      <c r="T266" s="129">
        <f t="shared" si="161"/>
      </c>
      <c r="U266" s="129">
        <f t="shared" si="162"/>
      </c>
      <c r="V266" s="61">
        <f t="shared" si="147"/>
      </c>
      <c r="W266" s="61">
        <f t="shared" si="148"/>
      </c>
      <c r="X266" s="61">
        <f t="shared" si="149"/>
      </c>
      <c r="Y266" s="61">
        <f t="shared" si="150"/>
      </c>
      <c r="Z266" s="61">
        <f t="shared" si="151"/>
      </c>
      <c r="AA266" s="61">
        <f t="shared" si="152"/>
      </c>
      <c r="AB266" s="61">
        <f t="shared" si="153"/>
      </c>
      <c r="AC266" s="61">
        <f t="shared" si="154"/>
      </c>
      <c r="AD266" s="61">
        <f t="shared" si="155"/>
      </c>
      <c r="AE266" s="61">
        <f t="shared" si="156"/>
      </c>
      <c r="AF266" s="61">
        <f t="shared" si="157"/>
      </c>
      <c r="AS266" s="146">
        <f t="shared" si="163"/>
        <v>37104</v>
      </c>
      <c r="AT266" s="120">
        <f t="shared" si="169"/>
        <v>0.1</v>
      </c>
      <c r="AU266" s="106">
        <f t="shared" si="164"/>
      </c>
      <c r="AV266" s="106" t="str">
        <f t="shared" si="165"/>
        <v>C</v>
      </c>
      <c r="AW266" t="s">
        <v>128</v>
      </c>
      <c r="AX266" s="106">
        <f t="shared" si="166"/>
        <v>11371.830000000004</v>
      </c>
      <c r="AY266" s="120">
        <f t="shared" si="160"/>
        <v>11371.830000000002</v>
      </c>
      <c r="AZ266" s="106">
        <f t="shared" si="167"/>
        <v>851.02</v>
      </c>
      <c r="BA266" s="120">
        <f t="shared" si="170"/>
        <v>851.02</v>
      </c>
      <c r="BB266" s="106">
        <f t="shared" si="168"/>
        <v>336.47000000000577</v>
      </c>
      <c r="BC266" s="120">
        <f t="shared" si="171"/>
        <v>336.47000000000395</v>
      </c>
    </row>
    <row r="267" spans="1:55" ht="12.75">
      <c r="A267" s="38">
        <v>37106</v>
      </c>
      <c r="B267" s="177"/>
      <c r="C267" s="175"/>
      <c r="D267" s="175"/>
      <c r="E267" s="175"/>
      <c r="F267" s="22" t="s">
        <v>156</v>
      </c>
      <c r="G267" s="58">
        <v>115.15</v>
      </c>
      <c r="H267" s="22" t="s">
        <v>157</v>
      </c>
      <c r="I267" s="22" t="s">
        <v>362</v>
      </c>
      <c r="J267" s="22" t="s">
        <v>384</v>
      </c>
      <c r="K267" s="142">
        <f t="shared" si="172"/>
        <v>11256.680000000004</v>
      </c>
      <c r="L267" s="142">
        <f t="shared" si="158"/>
        <v>851.02</v>
      </c>
      <c r="M267" s="120">
        <f t="shared" si="159"/>
        <v>336.47000000000577</v>
      </c>
      <c r="N267" s="129">
        <f t="shared" si="141"/>
      </c>
      <c r="O267" s="129">
        <f t="shared" si="142"/>
      </c>
      <c r="P267" s="129">
        <f t="shared" si="143"/>
      </c>
      <c r="Q267" s="129">
        <f t="shared" si="144"/>
      </c>
      <c r="R267" s="129">
        <f t="shared" si="145"/>
      </c>
      <c r="S267" s="129">
        <f t="shared" si="146"/>
      </c>
      <c r="T267" s="129">
        <f t="shared" si="161"/>
      </c>
      <c r="U267" s="129">
        <f t="shared" si="162"/>
      </c>
      <c r="V267" s="61">
        <f t="shared" si="147"/>
      </c>
      <c r="W267" s="61">
        <f t="shared" si="148"/>
      </c>
      <c r="X267" s="61">
        <f t="shared" si="149"/>
      </c>
      <c r="Y267" s="61">
        <f t="shared" si="150"/>
      </c>
      <c r="Z267" s="61">
        <f t="shared" si="151"/>
      </c>
      <c r="AA267" s="61">
        <f t="shared" si="152"/>
      </c>
      <c r="AB267" s="61">
        <f t="shared" si="153"/>
      </c>
      <c r="AC267" s="61">
        <f t="shared" si="154"/>
        <v>115.15</v>
      </c>
      <c r="AD267" s="61">
        <f t="shared" si="155"/>
      </c>
      <c r="AE267" s="61">
        <f t="shared" si="156"/>
      </c>
      <c r="AF267" s="61">
        <f t="shared" si="157"/>
      </c>
      <c r="AG267">
        <v>4475.86</v>
      </c>
      <c r="AH267">
        <v>5089.96</v>
      </c>
      <c r="AI267">
        <v>35.9</v>
      </c>
      <c r="AM267">
        <v>650</v>
      </c>
      <c r="AS267" s="146">
        <f t="shared" si="163"/>
        <v>37106</v>
      </c>
      <c r="AT267" s="120">
        <f t="shared" si="169"/>
      </c>
      <c r="AU267" s="106">
        <f t="shared" si="164"/>
        <v>115.15</v>
      </c>
      <c r="AV267" s="106" t="str">
        <f t="shared" si="165"/>
        <v>A</v>
      </c>
      <c r="AW267" t="s">
        <v>128</v>
      </c>
      <c r="AX267" s="106">
        <f t="shared" si="166"/>
        <v>11256.680000000004</v>
      </c>
      <c r="AY267" s="120">
        <f t="shared" si="160"/>
        <v>11256.680000000002</v>
      </c>
      <c r="AZ267" s="106">
        <f t="shared" si="167"/>
        <v>851.02</v>
      </c>
      <c r="BA267" s="120">
        <f t="shared" si="170"/>
        <v>851.02</v>
      </c>
      <c r="BB267" s="106">
        <f t="shared" si="168"/>
        <v>336.47000000000577</v>
      </c>
      <c r="BC267" s="120">
        <f t="shared" si="171"/>
        <v>336.47000000000395</v>
      </c>
    </row>
    <row r="268" spans="1:55" ht="12.75">
      <c r="A268" s="38">
        <v>37107</v>
      </c>
      <c r="B268" s="177"/>
      <c r="C268" s="175">
        <v>200</v>
      </c>
      <c r="D268" s="175"/>
      <c r="E268" s="175"/>
      <c r="F268" s="22"/>
      <c r="G268" s="58"/>
      <c r="H268" s="22" t="s">
        <v>159</v>
      </c>
      <c r="I268" s="22" t="s">
        <v>364</v>
      </c>
      <c r="J268" s="22"/>
      <c r="K268" s="142">
        <f t="shared" si="172"/>
        <v>11256.680000000004</v>
      </c>
      <c r="L268" s="142">
        <f t="shared" si="158"/>
        <v>1051.02</v>
      </c>
      <c r="M268" s="120">
        <f t="shared" si="159"/>
        <v>336.47000000000577</v>
      </c>
      <c r="N268" s="129">
        <f t="shared" si="141"/>
      </c>
      <c r="O268" s="129">
        <f t="shared" si="142"/>
      </c>
      <c r="P268" s="129">
        <f t="shared" si="143"/>
      </c>
      <c r="Q268" s="129">
        <f t="shared" si="144"/>
      </c>
      <c r="R268" s="129">
        <f t="shared" si="145"/>
      </c>
      <c r="S268" s="129">
        <f t="shared" si="146"/>
      </c>
      <c r="T268" s="129">
        <f t="shared" si="161"/>
      </c>
      <c r="U268" s="129">
        <f t="shared" si="162"/>
      </c>
      <c r="V268" s="61">
        <f t="shared" si="147"/>
      </c>
      <c r="W268" s="61">
        <f t="shared" si="148"/>
      </c>
      <c r="X268" s="61">
        <f t="shared" si="149"/>
      </c>
      <c r="Y268" s="61">
        <f t="shared" si="150"/>
      </c>
      <c r="Z268" s="61">
        <f t="shared" si="151"/>
      </c>
      <c r="AA268" s="61">
        <f t="shared" si="152"/>
      </c>
      <c r="AB268" s="61">
        <f t="shared" si="153"/>
      </c>
      <c r="AC268" s="61">
        <f t="shared" si="154"/>
      </c>
      <c r="AD268" s="61">
        <f t="shared" si="155"/>
      </c>
      <c r="AE268" s="61">
        <f t="shared" si="156"/>
      </c>
      <c r="AF268" s="61">
        <f t="shared" si="157"/>
      </c>
      <c r="AS268" s="146">
        <f t="shared" si="163"/>
        <v>37107</v>
      </c>
      <c r="AT268" s="120">
        <f t="shared" si="169"/>
        <v>200</v>
      </c>
      <c r="AU268" s="106">
        <f t="shared" si="164"/>
      </c>
      <c r="AV268" s="106" t="str">
        <f t="shared" si="165"/>
        <v>B</v>
      </c>
      <c r="AW268" t="s">
        <v>128</v>
      </c>
      <c r="AX268" s="106">
        <f t="shared" si="166"/>
        <v>11256.680000000004</v>
      </c>
      <c r="AY268" s="120">
        <f t="shared" si="160"/>
        <v>11256.680000000002</v>
      </c>
      <c r="AZ268" s="106">
        <f t="shared" si="167"/>
        <v>1051.02</v>
      </c>
      <c r="BA268" s="120">
        <f t="shared" si="170"/>
        <v>1051.02</v>
      </c>
      <c r="BB268" s="106">
        <f t="shared" si="168"/>
        <v>336.47000000000577</v>
      </c>
      <c r="BC268" s="120">
        <f t="shared" si="171"/>
        <v>336.47000000000395</v>
      </c>
    </row>
    <row r="269" spans="1:55" ht="12.75">
      <c r="A269" s="38">
        <v>37110</v>
      </c>
      <c r="B269" s="177"/>
      <c r="C269" s="175"/>
      <c r="D269" s="175"/>
      <c r="E269" s="175"/>
      <c r="F269" s="22" t="s">
        <v>161</v>
      </c>
      <c r="G269" s="58">
        <v>44.72</v>
      </c>
      <c r="H269" s="22" t="s">
        <v>162</v>
      </c>
      <c r="I269" s="22" t="s">
        <v>362</v>
      </c>
      <c r="J269" s="22" t="s">
        <v>376</v>
      </c>
      <c r="K269" s="142">
        <f t="shared" si="172"/>
        <v>11211.960000000005</v>
      </c>
      <c r="L269" s="142">
        <f t="shared" si="158"/>
        <v>1051.02</v>
      </c>
      <c r="M269" s="120">
        <f t="shared" si="159"/>
        <v>336.47000000000577</v>
      </c>
      <c r="N269" s="129">
        <f t="shared" si="141"/>
      </c>
      <c r="O269" s="129">
        <f t="shared" si="142"/>
      </c>
      <c r="P269" s="129">
        <f t="shared" si="143"/>
      </c>
      <c r="Q269" s="129">
        <f t="shared" si="144"/>
      </c>
      <c r="R269" s="129">
        <f t="shared" si="145"/>
      </c>
      <c r="S269" s="129">
        <f t="shared" si="146"/>
      </c>
      <c r="T269" s="129">
        <f t="shared" si="161"/>
      </c>
      <c r="U269" s="129">
        <f t="shared" si="162"/>
      </c>
      <c r="V269" s="61">
        <f t="shared" si="147"/>
      </c>
      <c r="W269" s="61">
        <f t="shared" si="148"/>
      </c>
      <c r="X269" s="61">
        <f t="shared" si="149"/>
      </c>
      <c r="Y269" s="61">
        <f t="shared" si="150"/>
      </c>
      <c r="Z269" s="61">
        <f t="shared" si="151"/>
        <v>44.72</v>
      </c>
      <c r="AA269" s="61">
        <f t="shared" si="152"/>
      </c>
      <c r="AB269" s="61">
        <f t="shared" si="153"/>
      </c>
      <c r="AC269" s="61">
        <f t="shared" si="154"/>
      </c>
      <c r="AD269" s="61">
        <f t="shared" si="155"/>
      </c>
      <c r="AE269" s="61">
        <f t="shared" si="156"/>
      </c>
      <c r="AF269" s="61">
        <f t="shared" si="157"/>
      </c>
      <c r="AS269" s="146">
        <f t="shared" si="163"/>
        <v>37110</v>
      </c>
      <c r="AT269" s="120">
        <f t="shared" si="169"/>
      </c>
      <c r="AU269" s="106">
        <f t="shared" si="164"/>
        <v>44.72</v>
      </c>
      <c r="AV269" s="106" t="str">
        <f t="shared" si="165"/>
        <v>A</v>
      </c>
      <c r="AW269" t="s">
        <v>128</v>
      </c>
      <c r="AX269" s="106">
        <f t="shared" si="166"/>
        <v>11211.960000000005</v>
      </c>
      <c r="AY269" s="120">
        <f t="shared" si="160"/>
        <v>11211.960000000003</v>
      </c>
      <c r="AZ269" s="106">
        <f t="shared" si="167"/>
        <v>1051.02</v>
      </c>
      <c r="BA269" s="120">
        <f t="shared" si="170"/>
        <v>1051.02</v>
      </c>
      <c r="BB269" s="106">
        <f t="shared" si="168"/>
        <v>336.47000000000577</v>
      </c>
      <c r="BC269" s="120">
        <f t="shared" si="171"/>
        <v>336.47000000000395</v>
      </c>
    </row>
    <row r="270" spans="1:55" ht="12.75">
      <c r="A270" s="38">
        <v>37110</v>
      </c>
      <c r="B270" s="177"/>
      <c r="C270" s="175"/>
      <c r="D270" s="175"/>
      <c r="E270" s="175"/>
      <c r="F270" s="22" t="s">
        <v>163</v>
      </c>
      <c r="G270" s="58">
        <v>150</v>
      </c>
      <c r="H270" s="22" t="s">
        <v>164</v>
      </c>
      <c r="I270" s="22" t="s">
        <v>362</v>
      </c>
      <c r="J270" s="22" t="s">
        <v>371</v>
      </c>
      <c r="K270" s="142">
        <f t="shared" si="172"/>
        <v>11061.960000000005</v>
      </c>
      <c r="L270" s="142">
        <f t="shared" si="158"/>
        <v>1051.02</v>
      </c>
      <c r="M270" s="120">
        <f t="shared" si="159"/>
        <v>336.47000000000577</v>
      </c>
      <c r="N270" s="129">
        <f t="shared" si="141"/>
      </c>
      <c r="O270" s="129">
        <f t="shared" si="142"/>
      </c>
      <c r="P270" s="129">
        <f t="shared" si="143"/>
      </c>
      <c r="Q270" s="129">
        <f t="shared" si="144"/>
      </c>
      <c r="R270" s="129">
        <f t="shared" si="145"/>
      </c>
      <c r="S270" s="129">
        <f t="shared" si="146"/>
        <v>150</v>
      </c>
      <c r="T270" s="129">
        <f t="shared" si="161"/>
      </c>
      <c r="U270" s="129">
        <f t="shared" si="162"/>
      </c>
      <c r="V270" s="61">
        <f t="shared" si="147"/>
      </c>
      <c r="W270" s="61">
        <f t="shared" si="148"/>
      </c>
      <c r="X270" s="61">
        <f t="shared" si="149"/>
      </c>
      <c r="Y270" s="61">
        <f t="shared" si="150"/>
      </c>
      <c r="Z270" s="61">
        <f t="shared" si="151"/>
      </c>
      <c r="AA270" s="61">
        <f t="shared" si="152"/>
      </c>
      <c r="AB270" s="61">
        <f t="shared" si="153"/>
      </c>
      <c r="AC270" s="61">
        <f t="shared" si="154"/>
      </c>
      <c r="AD270" s="61">
        <f t="shared" si="155"/>
      </c>
      <c r="AE270" s="61">
        <f t="shared" si="156"/>
      </c>
      <c r="AF270" s="61">
        <f t="shared" si="157"/>
      </c>
      <c r="AS270" s="146">
        <f t="shared" si="163"/>
        <v>37110</v>
      </c>
      <c r="AT270" s="120">
        <f t="shared" si="169"/>
      </c>
      <c r="AU270" s="106">
        <f t="shared" si="164"/>
        <v>150</v>
      </c>
      <c r="AV270" s="106" t="str">
        <f t="shared" si="165"/>
        <v>A</v>
      </c>
      <c r="AW270" t="s">
        <v>128</v>
      </c>
      <c r="AX270" s="106">
        <f t="shared" si="166"/>
        <v>11061.960000000005</v>
      </c>
      <c r="AY270" s="120">
        <f t="shared" si="160"/>
        <v>11061.960000000003</v>
      </c>
      <c r="AZ270" s="106">
        <f t="shared" si="167"/>
        <v>1051.02</v>
      </c>
      <c r="BA270" s="120">
        <f t="shared" si="170"/>
        <v>1051.02</v>
      </c>
      <c r="BB270" s="106">
        <f t="shared" si="168"/>
        <v>336.47000000000577</v>
      </c>
      <c r="BC270" s="120">
        <f t="shared" si="171"/>
        <v>336.47000000000395</v>
      </c>
    </row>
    <row r="271" spans="1:55" ht="12.75">
      <c r="A271" s="38">
        <v>37112</v>
      </c>
      <c r="B271" s="177"/>
      <c r="C271" s="175"/>
      <c r="D271" s="175"/>
      <c r="E271" s="175"/>
      <c r="F271" s="22" t="s">
        <v>165</v>
      </c>
      <c r="G271" s="58">
        <v>1400</v>
      </c>
      <c r="H271" s="22" t="s">
        <v>166</v>
      </c>
      <c r="I271" s="22" t="s">
        <v>362</v>
      </c>
      <c r="J271" s="22" t="s">
        <v>366</v>
      </c>
      <c r="K271" s="142">
        <f t="shared" si="172"/>
        <v>9661.960000000005</v>
      </c>
      <c r="L271" s="142">
        <f t="shared" si="158"/>
        <v>1051.02</v>
      </c>
      <c r="M271" s="120">
        <f t="shared" si="159"/>
        <v>336.47000000000577</v>
      </c>
      <c r="N271" s="129">
        <f t="shared" si="141"/>
      </c>
      <c r="O271" s="129">
        <f t="shared" si="142"/>
      </c>
      <c r="P271" s="129">
        <f t="shared" si="143"/>
        <v>1400</v>
      </c>
      <c r="Q271" s="129">
        <f t="shared" si="144"/>
      </c>
      <c r="R271" s="129">
        <f t="shared" si="145"/>
      </c>
      <c r="S271" s="129">
        <f t="shared" si="146"/>
      </c>
      <c r="T271" s="129">
        <f t="shared" si="161"/>
      </c>
      <c r="U271" s="129">
        <f t="shared" si="162"/>
      </c>
      <c r="V271" s="61">
        <f t="shared" si="147"/>
      </c>
      <c r="W271" s="61">
        <f t="shared" si="148"/>
      </c>
      <c r="X271" s="61">
        <f t="shared" si="149"/>
      </c>
      <c r="Y271" s="61">
        <f t="shared" si="150"/>
      </c>
      <c r="Z271" s="61">
        <f t="shared" si="151"/>
      </c>
      <c r="AA271" s="61">
        <f t="shared" si="152"/>
      </c>
      <c r="AB271" s="61">
        <f t="shared" si="153"/>
      </c>
      <c r="AC271" s="61">
        <f t="shared" si="154"/>
      </c>
      <c r="AD271" s="61">
        <f t="shared" si="155"/>
      </c>
      <c r="AE271" s="61">
        <f t="shared" si="156"/>
      </c>
      <c r="AF271" s="61">
        <f t="shared" si="157"/>
      </c>
      <c r="AS271" s="146">
        <f t="shared" si="163"/>
        <v>37112</v>
      </c>
      <c r="AT271" s="120">
        <f t="shared" si="169"/>
      </c>
      <c r="AU271" s="106">
        <f t="shared" si="164"/>
        <v>1400</v>
      </c>
      <c r="AV271" s="106" t="str">
        <f t="shared" si="165"/>
        <v>A</v>
      </c>
      <c r="AW271" t="s">
        <v>128</v>
      </c>
      <c r="AX271" s="106">
        <f t="shared" si="166"/>
        <v>9661.960000000005</v>
      </c>
      <c r="AY271" s="120">
        <f t="shared" si="160"/>
        <v>9661.960000000003</v>
      </c>
      <c r="AZ271" s="106">
        <f t="shared" si="167"/>
        <v>1051.02</v>
      </c>
      <c r="BA271" s="120">
        <f t="shared" si="170"/>
        <v>1051.02</v>
      </c>
      <c r="BB271" s="106">
        <f t="shared" si="168"/>
        <v>336.47000000000577</v>
      </c>
      <c r="BC271" s="120">
        <f t="shared" si="171"/>
        <v>336.47000000000395</v>
      </c>
    </row>
    <row r="272" spans="1:55" ht="12.75">
      <c r="A272" s="38">
        <v>37112</v>
      </c>
      <c r="B272" s="177"/>
      <c r="C272" s="175"/>
      <c r="D272" s="175"/>
      <c r="E272" s="175"/>
      <c r="F272" s="22" t="s">
        <v>24</v>
      </c>
      <c r="G272" s="58">
        <v>14.95</v>
      </c>
      <c r="H272" s="22" t="s">
        <v>167</v>
      </c>
      <c r="I272" s="22" t="s">
        <v>366</v>
      </c>
      <c r="J272" s="22" t="s">
        <v>376</v>
      </c>
      <c r="K272" s="142">
        <f t="shared" si="172"/>
        <v>9661.960000000005</v>
      </c>
      <c r="L272" s="142">
        <f t="shared" si="158"/>
        <v>1051.02</v>
      </c>
      <c r="M272" s="120">
        <f t="shared" si="159"/>
        <v>321.5200000000058</v>
      </c>
      <c r="N272" s="129">
        <f t="shared" si="141"/>
      </c>
      <c r="O272" s="129">
        <f t="shared" si="142"/>
      </c>
      <c r="P272" s="129">
        <f t="shared" si="143"/>
      </c>
      <c r="Q272" s="129">
        <f t="shared" si="144"/>
      </c>
      <c r="R272" s="129">
        <f t="shared" si="145"/>
      </c>
      <c r="S272" s="129">
        <f t="shared" si="146"/>
      </c>
      <c r="T272" s="129">
        <f t="shared" si="161"/>
      </c>
      <c r="U272" s="129">
        <f t="shared" si="162"/>
      </c>
      <c r="V272" s="61">
        <f t="shared" si="147"/>
      </c>
      <c r="W272" s="61">
        <f t="shared" si="148"/>
      </c>
      <c r="X272" s="61">
        <f t="shared" si="149"/>
      </c>
      <c r="Y272" s="61">
        <f t="shared" si="150"/>
      </c>
      <c r="Z272" s="61">
        <f t="shared" si="151"/>
        <v>14.95</v>
      </c>
      <c r="AA272" s="61">
        <f t="shared" si="152"/>
      </c>
      <c r="AB272" s="61">
        <f t="shared" si="153"/>
      </c>
      <c r="AC272" s="61">
        <f t="shared" si="154"/>
      </c>
      <c r="AD272" s="61">
        <f t="shared" si="155"/>
      </c>
      <c r="AE272" s="61">
        <f t="shared" si="156"/>
      </c>
      <c r="AF272" s="61">
        <f t="shared" si="157"/>
      </c>
      <c r="AS272" s="146">
        <f t="shared" si="163"/>
        <v>37112</v>
      </c>
      <c r="AT272" s="120">
        <f t="shared" si="169"/>
      </c>
      <c r="AU272" s="106">
        <f t="shared" si="164"/>
        <v>14.95</v>
      </c>
      <c r="AV272" s="106" t="str">
        <f t="shared" si="165"/>
        <v>C</v>
      </c>
      <c r="AX272" s="106">
        <f t="shared" si="166"/>
        <v>9661.960000000005</v>
      </c>
      <c r="AY272" s="120">
        <f t="shared" si="160"/>
        <v>9661.960000000003</v>
      </c>
      <c r="AZ272" s="106">
        <f t="shared" si="167"/>
        <v>1051.02</v>
      </c>
      <c r="BA272" s="120">
        <f t="shared" si="170"/>
        <v>1051.02</v>
      </c>
      <c r="BB272" s="106">
        <f t="shared" si="168"/>
        <v>321.5200000000058</v>
      </c>
      <c r="BC272" s="120">
        <f t="shared" si="171"/>
        <v>336.47000000000395</v>
      </c>
    </row>
    <row r="273" spans="1:55" ht="12.75">
      <c r="A273" s="38">
        <v>37112</v>
      </c>
      <c r="B273" s="177"/>
      <c r="C273" s="175"/>
      <c r="D273" s="175"/>
      <c r="E273" s="175"/>
      <c r="F273" s="22" t="s">
        <v>168</v>
      </c>
      <c r="G273" s="58">
        <v>550</v>
      </c>
      <c r="H273" s="22" t="s">
        <v>109</v>
      </c>
      <c r="I273" s="22" t="s">
        <v>362</v>
      </c>
      <c r="J273" s="22" t="s">
        <v>370</v>
      </c>
      <c r="K273" s="142">
        <f t="shared" si="172"/>
        <v>9111.960000000005</v>
      </c>
      <c r="L273" s="142">
        <f t="shared" si="158"/>
        <v>1051.02</v>
      </c>
      <c r="M273" s="120">
        <f t="shared" si="159"/>
        <v>321.5200000000058</v>
      </c>
      <c r="N273" s="129">
        <f t="shared" si="141"/>
      </c>
      <c r="O273" s="129">
        <f t="shared" si="142"/>
      </c>
      <c r="P273" s="129">
        <f t="shared" si="143"/>
      </c>
      <c r="Q273" s="129">
        <f t="shared" si="144"/>
      </c>
      <c r="R273" s="129">
        <f t="shared" si="145"/>
        <v>550</v>
      </c>
      <c r="S273" s="129">
        <f t="shared" si="146"/>
      </c>
      <c r="T273" s="129">
        <f t="shared" si="161"/>
      </c>
      <c r="U273" s="129">
        <f t="shared" si="162"/>
      </c>
      <c r="V273" s="61">
        <f t="shared" si="147"/>
      </c>
      <c r="W273" s="61">
        <f t="shared" si="148"/>
      </c>
      <c r="X273" s="61">
        <f t="shared" si="149"/>
      </c>
      <c r="Y273" s="61">
        <f t="shared" si="150"/>
      </c>
      <c r="Z273" s="61">
        <f t="shared" si="151"/>
      </c>
      <c r="AA273" s="61">
        <f t="shared" si="152"/>
      </c>
      <c r="AB273" s="61">
        <f t="shared" si="153"/>
      </c>
      <c r="AC273" s="61">
        <f t="shared" si="154"/>
      </c>
      <c r="AD273" s="61">
        <f t="shared" si="155"/>
      </c>
      <c r="AE273" s="61">
        <f t="shared" si="156"/>
      </c>
      <c r="AF273" s="61">
        <f t="shared" si="157"/>
      </c>
      <c r="AS273" s="146">
        <f t="shared" si="163"/>
        <v>37112</v>
      </c>
      <c r="AT273" s="120">
        <f t="shared" si="169"/>
      </c>
      <c r="AU273" s="106">
        <f t="shared" si="164"/>
        <v>550</v>
      </c>
      <c r="AV273" s="106" t="str">
        <f t="shared" si="165"/>
        <v>A</v>
      </c>
      <c r="AW273" t="s">
        <v>128</v>
      </c>
      <c r="AX273" s="106">
        <f t="shared" si="166"/>
        <v>9111.960000000005</v>
      </c>
      <c r="AY273" s="120">
        <f t="shared" si="160"/>
        <v>9111.960000000003</v>
      </c>
      <c r="AZ273" s="106">
        <f t="shared" si="167"/>
        <v>1051.02</v>
      </c>
      <c r="BA273" s="120">
        <f t="shared" si="170"/>
        <v>1051.02</v>
      </c>
      <c r="BB273" s="106">
        <f t="shared" si="168"/>
        <v>321.5200000000058</v>
      </c>
      <c r="BC273" s="120">
        <f t="shared" si="171"/>
        <v>336.47000000000395</v>
      </c>
    </row>
    <row r="274" spans="1:55" ht="12.75">
      <c r="A274" s="38">
        <v>37113</v>
      </c>
      <c r="B274" s="177"/>
      <c r="C274" s="175"/>
      <c r="D274" s="175"/>
      <c r="E274" s="175"/>
      <c r="F274" s="22" t="s">
        <v>18</v>
      </c>
      <c r="G274" s="58">
        <v>4.37</v>
      </c>
      <c r="H274" s="22" t="s">
        <v>172</v>
      </c>
      <c r="I274" s="22" t="s">
        <v>364</v>
      </c>
      <c r="J274" s="22" t="s">
        <v>386</v>
      </c>
      <c r="K274" s="142">
        <f t="shared" si="172"/>
        <v>9111.960000000005</v>
      </c>
      <c r="L274" s="142">
        <f t="shared" si="158"/>
        <v>1046.65</v>
      </c>
      <c r="M274" s="120">
        <f t="shared" si="159"/>
        <v>321.5200000000058</v>
      </c>
      <c r="N274" s="129">
        <f t="shared" si="141"/>
      </c>
      <c r="O274" s="129">
        <f t="shared" si="142"/>
      </c>
      <c r="P274" s="129">
        <f t="shared" si="143"/>
      </c>
      <c r="Q274" s="129">
        <f t="shared" si="144"/>
      </c>
      <c r="R274" s="129">
        <f t="shared" si="145"/>
      </c>
      <c r="S274" s="129">
        <f t="shared" si="146"/>
      </c>
      <c r="T274" s="129">
        <f t="shared" si="161"/>
      </c>
      <c r="U274" s="129">
        <f t="shared" si="162"/>
      </c>
      <c r="V274" s="61">
        <f t="shared" si="147"/>
      </c>
      <c r="W274" s="61">
        <f t="shared" si="148"/>
      </c>
      <c r="X274" s="61">
        <f t="shared" si="149"/>
      </c>
      <c r="Y274" s="61">
        <f t="shared" si="150"/>
      </c>
      <c r="Z274" s="61">
        <f t="shared" si="151"/>
      </c>
      <c r="AA274" s="61">
        <f t="shared" si="152"/>
      </c>
      <c r="AB274" s="61">
        <f t="shared" si="153"/>
      </c>
      <c r="AC274" s="61">
        <f t="shared" si="154"/>
      </c>
      <c r="AD274" s="61">
        <f t="shared" si="155"/>
      </c>
      <c r="AE274" s="61">
        <f t="shared" si="156"/>
        <v>4.37</v>
      </c>
      <c r="AF274" s="61">
        <f t="shared" si="157"/>
      </c>
      <c r="AS274" s="146">
        <f t="shared" si="163"/>
        <v>37113</v>
      </c>
      <c r="AT274" s="120">
        <f t="shared" si="169"/>
      </c>
      <c r="AU274" s="106">
        <f t="shared" si="164"/>
        <v>4.37</v>
      </c>
      <c r="AV274" s="106" t="str">
        <f t="shared" si="165"/>
        <v>B</v>
      </c>
      <c r="AW274" t="s">
        <v>128</v>
      </c>
      <c r="AX274" s="106">
        <f t="shared" si="166"/>
        <v>9111.960000000005</v>
      </c>
      <c r="AY274" s="120">
        <f t="shared" si="160"/>
        <v>9111.960000000003</v>
      </c>
      <c r="AZ274" s="106">
        <f t="shared" si="167"/>
        <v>1046.65</v>
      </c>
      <c r="BA274" s="120">
        <f t="shared" si="170"/>
        <v>1046.65</v>
      </c>
      <c r="BB274" s="106">
        <f t="shared" si="168"/>
        <v>321.5200000000058</v>
      </c>
      <c r="BC274" s="120">
        <f t="shared" si="171"/>
        <v>336.47000000000395</v>
      </c>
    </row>
    <row r="275" spans="1:55" ht="12.75">
      <c r="A275" s="38">
        <v>37118</v>
      </c>
      <c r="B275" s="177"/>
      <c r="C275" s="175"/>
      <c r="D275" s="175"/>
      <c r="E275" s="175"/>
      <c r="F275" s="22" t="s">
        <v>169</v>
      </c>
      <c r="G275" s="58">
        <v>727.97</v>
      </c>
      <c r="H275" s="22" t="s">
        <v>170</v>
      </c>
      <c r="I275" s="22" t="s">
        <v>362</v>
      </c>
      <c r="J275" s="22" t="s">
        <v>385</v>
      </c>
      <c r="K275" s="142">
        <f t="shared" si="172"/>
        <v>8383.990000000005</v>
      </c>
      <c r="L275" s="142">
        <f t="shared" si="158"/>
        <v>1046.65</v>
      </c>
      <c r="M275" s="120">
        <f t="shared" si="159"/>
        <v>321.5200000000058</v>
      </c>
      <c r="N275" s="129">
        <f t="shared" si="141"/>
      </c>
      <c r="O275" s="129">
        <f t="shared" si="142"/>
      </c>
      <c r="P275" s="129">
        <f t="shared" si="143"/>
      </c>
      <c r="Q275" s="129">
        <f t="shared" si="144"/>
      </c>
      <c r="R275" s="129">
        <f t="shared" si="145"/>
      </c>
      <c r="S275" s="129">
        <f t="shared" si="146"/>
      </c>
      <c r="T275" s="129">
        <f t="shared" si="161"/>
      </c>
      <c r="U275" s="129">
        <f t="shared" si="162"/>
      </c>
      <c r="V275" s="61">
        <f t="shared" si="147"/>
      </c>
      <c r="W275" s="61">
        <f t="shared" si="148"/>
      </c>
      <c r="X275" s="61">
        <f t="shared" si="149"/>
      </c>
      <c r="Y275" s="61">
        <f t="shared" si="150"/>
      </c>
      <c r="Z275" s="61">
        <f t="shared" si="151"/>
      </c>
      <c r="AA275" s="61">
        <f t="shared" si="152"/>
      </c>
      <c r="AB275" s="61">
        <f t="shared" si="153"/>
      </c>
      <c r="AC275" s="61">
        <f t="shared" si="154"/>
      </c>
      <c r="AD275" s="61">
        <f t="shared" si="155"/>
        <v>727.97</v>
      </c>
      <c r="AE275" s="61">
        <f t="shared" si="156"/>
      </c>
      <c r="AF275" s="61">
        <f t="shared" si="157"/>
      </c>
      <c r="AS275" s="146">
        <f t="shared" si="163"/>
        <v>37118</v>
      </c>
      <c r="AT275" s="120">
        <f t="shared" si="169"/>
      </c>
      <c r="AU275" s="106">
        <f t="shared" si="164"/>
        <v>727.97</v>
      </c>
      <c r="AV275" s="106" t="str">
        <f t="shared" si="165"/>
        <v>A</v>
      </c>
      <c r="AW275" t="s">
        <v>128</v>
      </c>
      <c r="AX275" s="106">
        <f t="shared" si="166"/>
        <v>8383.990000000005</v>
      </c>
      <c r="AY275" s="120">
        <f t="shared" si="160"/>
        <v>8383.990000000003</v>
      </c>
      <c r="AZ275" s="106">
        <f t="shared" si="167"/>
        <v>1046.65</v>
      </c>
      <c r="BA275" s="120">
        <f t="shared" si="170"/>
        <v>1046.65</v>
      </c>
      <c r="BB275" s="106">
        <f t="shared" si="168"/>
        <v>321.5200000000058</v>
      </c>
      <c r="BC275" s="120">
        <f t="shared" si="171"/>
        <v>336.47000000000395</v>
      </c>
    </row>
    <row r="276" spans="1:55" ht="12.75">
      <c r="A276" s="38">
        <v>37118</v>
      </c>
      <c r="B276" s="177"/>
      <c r="C276" s="177"/>
      <c r="D276" s="177"/>
      <c r="E276" s="177"/>
      <c r="F276" s="22" t="s">
        <v>24</v>
      </c>
      <c r="G276" s="58">
        <v>100</v>
      </c>
      <c r="H276" s="22" t="s">
        <v>407</v>
      </c>
      <c r="I276" s="22" t="s">
        <v>366</v>
      </c>
      <c r="J276" s="22" t="s">
        <v>362</v>
      </c>
      <c r="K276" s="142">
        <f t="shared" si="172"/>
        <v>8383.990000000005</v>
      </c>
      <c r="L276" s="142">
        <f t="shared" si="158"/>
        <v>1046.65</v>
      </c>
      <c r="M276" s="120">
        <f t="shared" si="159"/>
        <v>221.52000000000578</v>
      </c>
      <c r="N276" s="129">
        <f t="shared" si="141"/>
        <v>100</v>
      </c>
      <c r="O276" s="129">
        <f t="shared" si="142"/>
      </c>
      <c r="P276" s="129">
        <f t="shared" si="143"/>
      </c>
      <c r="Q276" s="129">
        <f t="shared" si="144"/>
      </c>
      <c r="R276" s="129">
        <f t="shared" si="145"/>
      </c>
      <c r="S276" s="129">
        <f t="shared" si="146"/>
      </c>
      <c r="T276" s="129">
        <f t="shared" si="161"/>
      </c>
      <c r="U276" s="129">
        <f t="shared" si="162"/>
      </c>
      <c r="V276" s="61">
        <f t="shared" si="147"/>
      </c>
      <c r="W276" s="61">
        <f t="shared" si="148"/>
      </c>
      <c r="X276" s="61">
        <f t="shared" si="149"/>
      </c>
      <c r="Y276" s="61">
        <f t="shared" si="150"/>
      </c>
      <c r="Z276" s="61">
        <f t="shared" si="151"/>
      </c>
      <c r="AA276" s="61">
        <f t="shared" si="152"/>
      </c>
      <c r="AB276" s="61">
        <f t="shared" si="153"/>
      </c>
      <c r="AC276" s="61">
        <f t="shared" si="154"/>
      </c>
      <c r="AD276" s="61">
        <f t="shared" si="155"/>
      </c>
      <c r="AE276" s="61">
        <f t="shared" si="156"/>
      </c>
      <c r="AF276" s="61">
        <f t="shared" si="157"/>
      </c>
      <c r="AS276" s="146">
        <f t="shared" si="163"/>
        <v>37118</v>
      </c>
      <c r="AT276" s="120">
        <f t="shared" si="169"/>
      </c>
      <c r="AU276" s="106">
        <f t="shared" si="164"/>
        <v>100</v>
      </c>
      <c r="AV276" s="106" t="str">
        <f t="shared" si="165"/>
        <v>C</v>
      </c>
      <c r="AW276" t="s">
        <v>128</v>
      </c>
      <c r="AX276" s="106">
        <f t="shared" si="166"/>
        <v>8383.990000000005</v>
      </c>
      <c r="AY276" s="120">
        <f t="shared" si="160"/>
        <v>8383.990000000003</v>
      </c>
      <c r="AZ276" s="106">
        <f t="shared" si="167"/>
        <v>1046.65</v>
      </c>
      <c r="BA276" s="120">
        <f t="shared" si="170"/>
        <v>1046.65</v>
      </c>
      <c r="BB276" s="106">
        <f t="shared" si="168"/>
        <v>221.52000000000578</v>
      </c>
      <c r="BC276" s="120">
        <f t="shared" si="171"/>
        <v>236.47000000000395</v>
      </c>
    </row>
    <row r="277" spans="1:55" ht="12.75">
      <c r="A277" s="38">
        <v>37118</v>
      </c>
      <c r="B277" s="177"/>
      <c r="C277" s="175">
        <v>200</v>
      </c>
      <c r="D277" s="177"/>
      <c r="E277" s="177"/>
      <c r="F277" s="22"/>
      <c r="G277" s="58"/>
      <c r="H277" s="22" t="s">
        <v>394</v>
      </c>
      <c r="I277" s="22" t="s">
        <v>364</v>
      </c>
      <c r="J277" s="22"/>
      <c r="K277" s="142">
        <f t="shared" si="172"/>
        <v>8383.990000000005</v>
      </c>
      <c r="L277" s="142">
        <f t="shared" si="158"/>
        <v>1246.65</v>
      </c>
      <c r="M277" s="120">
        <f t="shared" si="159"/>
        <v>221.52000000000578</v>
      </c>
      <c r="N277" s="129">
        <f t="shared" si="141"/>
      </c>
      <c r="O277" s="129">
        <f t="shared" si="142"/>
      </c>
      <c r="P277" s="129">
        <f t="shared" si="143"/>
      </c>
      <c r="Q277" s="129">
        <f t="shared" si="144"/>
      </c>
      <c r="R277" s="129">
        <f t="shared" si="145"/>
      </c>
      <c r="S277" s="129">
        <f t="shared" si="146"/>
      </c>
      <c r="T277" s="129">
        <f t="shared" si="161"/>
      </c>
      <c r="U277" s="129">
        <f t="shared" si="162"/>
      </c>
      <c r="V277" s="61">
        <f t="shared" si="147"/>
      </c>
      <c r="W277" s="61">
        <f t="shared" si="148"/>
      </c>
      <c r="X277" s="61">
        <f t="shared" si="149"/>
      </c>
      <c r="Y277" s="61">
        <f t="shared" si="150"/>
      </c>
      <c r="Z277" s="61">
        <f t="shared" si="151"/>
      </c>
      <c r="AA277" s="61">
        <f t="shared" si="152"/>
      </c>
      <c r="AB277" s="61">
        <f t="shared" si="153"/>
      </c>
      <c r="AC277" s="61">
        <f t="shared" si="154"/>
      </c>
      <c r="AD277" s="61">
        <f t="shared" si="155"/>
      </c>
      <c r="AE277" s="61">
        <f t="shared" si="156"/>
      </c>
      <c r="AF277" s="61">
        <f t="shared" si="157"/>
      </c>
      <c r="AS277" s="146">
        <f t="shared" si="163"/>
        <v>37118</v>
      </c>
      <c r="AT277" s="120">
        <f t="shared" si="169"/>
        <v>200</v>
      </c>
      <c r="AU277" s="106">
        <f t="shared" si="164"/>
      </c>
      <c r="AV277" s="106" t="str">
        <f t="shared" si="165"/>
        <v>B</v>
      </c>
      <c r="AW277" s="9" t="s">
        <v>128</v>
      </c>
      <c r="AX277" s="106">
        <f t="shared" si="166"/>
        <v>8383.990000000005</v>
      </c>
      <c r="AY277" s="120">
        <f t="shared" si="160"/>
        <v>8383.990000000003</v>
      </c>
      <c r="AZ277" s="106">
        <f t="shared" si="167"/>
        <v>1246.65</v>
      </c>
      <c r="BA277" s="120">
        <f t="shared" si="170"/>
        <v>1246.65</v>
      </c>
      <c r="BB277" s="106">
        <f t="shared" si="168"/>
        <v>221.52000000000578</v>
      </c>
      <c r="BC277" s="120">
        <f t="shared" si="171"/>
        <v>236.47000000000395</v>
      </c>
    </row>
    <row r="278" spans="1:55" ht="12.75">
      <c r="A278" s="38">
        <v>37118</v>
      </c>
      <c r="B278" s="177"/>
      <c r="C278" s="175">
        <v>175</v>
      </c>
      <c r="D278" s="177"/>
      <c r="E278" s="177"/>
      <c r="F278" s="22"/>
      <c r="G278" s="58"/>
      <c r="H278" s="22" t="s">
        <v>171</v>
      </c>
      <c r="I278" s="22" t="s">
        <v>364</v>
      </c>
      <c r="J278" s="22"/>
      <c r="K278" s="142">
        <f t="shared" si="172"/>
        <v>8383.990000000005</v>
      </c>
      <c r="L278" s="142">
        <f t="shared" si="158"/>
        <v>1421.65</v>
      </c>
      <c r="M278" s="120">
        <f t="shared" si="159"/>
        <v>221.52000000000578</v>
      </c>
      <c r="N278" s="129">
        <f t="shared" si="141"/>
      </c>
      <c r="O278" s="129">
        <f t="shared" si="142"/>
      </c>
      <c r="P278" s="129">
        <f t="shared" si="143"/>
      </c>
      <c r="Q278" s="129">
        <f t="shared" si="144"/>
      </c>
      <c r="R278" s="129">
        <f t="shared" si="145"/>
      </c>
      <c r="S278" s="129">
        <f t="shared" si="146"/>
      </c>
      <c r="T278" s="129">
        <f t="shared" si="161"/>
      </c>
      <c r="U278" s="129">
        <f t="shared" si="162"/>
      </c>
      <c r="V278" s="61">
        <f t="shared" si="147"/>
      </c>
      <c r="W278" s="61">
        <f t="shared" si="148"/>
      </c>
      <c r="X278" s="61">
        <f t="shared" si="149"/>
      </c>
      <c r="Y278" s="61">
        <f t="shared" si="150"/>
      </c>
      <c r="Z278" s="61">
        <f t="shared" si="151"/>
      </c>
      <c r="AA278" s="61">
        <f t="shared" si="152"/>
      </c>
      <c r="AB278" s="61">
        <f t="shared" si="153"/>
      </c>
      <c r="AC278" s="61">
        <f t="shared" si="154"/>
      </c>
      <c r="AD278" s="61">
        <f t="shared" si="155"/>
      </c>
      <c r="AE278" s="61">
        <f t="shared" si="156"/>
      </c>
      <c r="AF278" s="61">
        <f t="shared" si="157"/>
      </c>
      <c r="AS278" s="146">
        <f t="shared" si="163"/>
        <v>37118</v>
      </c>
      <c r="AT278" s="120">
        <f t="shared" si="169"/>
        <v>175</v>
      </c>
      <c r="AU278" s="106">
        <f t="shared" si="164"/>
      </c>
      <c r="AV278" s="106" t="str">
        <f t="shared" si="165"/>
        <v>B</v>
      </c>
      <c r="AW278" s="9" t="s">
        <v>128</v>
      </c>
      <c r="AX278" s="106">
        <f t="shared" si="166"/>
        <v>8383.990000000005</v>
      </c>
      <c r="AY278" s="120">
        <f t="shared" si="160"/>
        <v>8383.990000000003</v>
      </c>
      <c r="AZ278" s="106">
        <f t="shared" si="167"/>
        <v>1421.65</v>
      </c>
      <c r="BA278" s="120">
        <f t="shared" si="170"/>
        <v>1421.65</v>
      </c>
      <c r="BB278" s="106">
        <f t="shared" si="168"/>
        <v>221.52000000000578</v>
      </c>
      <c r="BC278" s="120">
        <f t="shared" si="171"/>
        <v>236.47000000000395</v>
      </c>
    </row>
    <row r="279" spans="1:55" ht="12.75">
      <c r="A279" s="38">
        <v>37123</v>
      </c>
      <c r="B279" s="177">
        <v>701.03</v>
      </c>
      <c r="C279" s="175"/>
      <c r="D279" s="177"/>
      <c r="E279" s="177"/>
      <c r="F279" s="22"/>
      <c r="G279" s="58"/>
      <c r="H279" s="22"/>
      <c r="I279" s="22" t="s">
        <v>364</v>
      </c>
      <c r="J279" s="22"/>
      <c r="K279" s="142">
        <f t="shared" si="172"/>
        <v>8383.990000000005</v>
      </c>
      <c r="L279" s="142">
        <f t="shared" si="158"/>
        <v>2122.6800000000003</v>
      </c>
      <c r="M279" s="120">
        <f t="shared" si="159"/>
        <v>221.52000000000578</v>
      </c>
      <c r="N279" s="129">
        <f t="shared" si="141"/>
      </c>
      <c r="O279" s="129">
        <f t="shared" si="142"/>
      </c>
      <c r="P279" s="129">
        <f t="shared" si="143"/>
      </c>
      <c r="Q279" s="129">
        <f t="shared" si="144"/>
      </c>
      <c r="R279" s="129">
        <f t="shared" si="145"/>
      </c>
      <c r="S279" s="129">
        <f t="shared" si="146"/>
      </c>
      <c r="T279" s="129">
        <f t="shared" si="161"/>
      </c>
      <c r="U279" s="129">
        <f t="shared" si="162"/>
      </c>
      <c r="V279" s="61">
        <f t="shared" si="147"/>
      </c>
      <c r="W279" s="61">
        <f t="shared" si="148"/>
      </c>
      <c r="X279" s="61">
        <f t="shared" si="149"/>
      </c>
      <c r="Y279" s="61">
        <f t="shared" si="150"/>
      </c>
      <c r="Z279" s="61">
        <f t="shared" si="151"/>
      </c>
      <c r="AA279" s="61">
        <f t="shared" si="152"/>
      </c>
      <c r="AB279" s="61">
        <f t="shared" si="153"/>
      </c>
      <c r="AC279" s="61">
        <f t="shared" si="154"/>
      </c>
      <c r="AD279" s="61">
        <f t="shared" si="155"/>
      </c>
      <c r="AE279" s="61">
        <f t="shared" si="156"/>
      </c>
      <c r="AF279" s="61">
        <f t="shared" si="157"/>
      </c>
      <c r="AG279">
        <v>701.03</v>
      </c>
      <c r="AH279">
        <v>367.5</v>
      </c>
      <c r="AI279">
        <v>333.53</v>
      </c>
      <c r="AS279" s="146">
        <f t="shared" si="163"/>
        <v>37123</v>
      </c>
      <c r="AT279" s="120">
        <f t="shared" si="169"/>
        <v>701.03</v>
      </c>
      <c r="AU279" s="106">
        <f t="shared" si="164"/>
      </c>
      <c r="AV279" s="106" t="str">
        <f t="shared" si="165"/>
        <v>B</v>
      </c>
      <c r="AW279" s="9" t="s">
        <v>128</v>
      </c>
      <c r="AX279" s="106">
        <f t="shared" si="166"/>
        <v>8383.990000000005</v>
      </c>
      <c r="AY279" s="120">
        <f t="shared" si="160"/>
        <v>8383.990000000003</v>
      </c>
      <c r="AZ279" s="106">
        <f t="shared" si="167"/>
        <v>2122.6800000000003</v>
      </c>
      <c r="BA279" s="120">
        <f t="shared" si="170"/>
        <v>2122.6800000000003</v>
      </c>
      <c r="BB279" s="106">
        <f t="shared" si="168"/>
        <v>221.52000000000578</v>
      </c>
      <c r="BC279" s="120">
        <f t="shared" si="171"/>
        <v>236.47000000000395</v>
      </c>
    </row>
    <row r="280" spans="1:55" ht="12.75">
      <c r="A280" s="38">
        <v>37123</v>
      </c>
      <c r="B280" s="177"/>
      <c r="C280" s="175"/>
      <c r="D280" s="177"/>
      <c r="E280" s="177"/>
      <c r="F280" s="22" t="s">
        <v>175</v>
      </c>
      <c r="G280" s="58">
        <v>130</v>
      </c>
      <c r="H280" s="22" t="s">
        <v>166</v>
      </c>
      <c r="I280" s="22" t="s">
        <v>362</v>
      </c>
      <c r="J280" s="22" t="s">
        <v>366</v>
      </c>
      <c r="K280" s="142">
        <f t="shared" si="172"/>
        <v>8253.990000000005</v>
      </c>
      <c r="L280" s="142">
        <f t="shared" si="158"/>
        <v>2122.6800000000003</v>
      </c>
      <c r="M280" s="120">
        <f t="shared" si="159"/>
        <v>221.52000000000578</v>
      </c>
      <c r="N280" s="129">
        <f t="shared" si="141"/>
      </c>
      <c r="O280" s="129">
        <f t="shared" si="142"/>
      </c>
      <c r="P280" s="129">
        <f t="shared" si="143"/>
        <v>130</v>
      </c>
      <c r="Q280" s="129">
        <f t="shared" si="144"/>
      </c>
      <c r="R280" s="129">
        <f t="shared" si="145"/>
      </c>
      <c r="S280" s="129">
        <f t="shared" si="146"/>
      </c>
      <c r="T280" s="129">
        <f t="shared" si="161"/>
      </c>
      <c r="U280" s="129">
        <f t="shared" si="162"/>
      </c>
      <c r="V280" s="61">
        <f t="shared" si="147"/>
      </c>
      <c r="W280" s="61">
        <f t="shared" si="148"/>
      </c>
      <c r="X280" s="61">
        <f t="shared" si="149"/>
      </c>
      <c r="Y280" s="61">
        <f t="shared" si="150"/>
      </c>
      <c r="Z280" s="61">
        <f t="shared" si="151"/>
      </c>
      <c r="AA280" s="61">
        <f t="shared" si="152"/>
      </c>
      <c r="AB280" s="61">
        <f t="shared" si="153"/>
      </c>
      <c r="AC280" s="61">
        <f t="shared" si="154"/>
      </c>
      <c r="AD280" s="61">
        <f t="shared" si="155"/>
      </c>
      <c r="AE280" s="61">
        <f t="shared" si="156"/>
      </c>
      <c r="AF280" s="61">
        <f t="shared" si="157"/>
      </c>
      <c r="AS280" s="146">
        <f t="shared" si="163"/>
        <v>37123</v>
      </c>
      <c r="AT280" s="120">
        <f t="shared" si="169"/>
      </c>
      <c r="AU280" s="106">
        <f t="shared" si="164"/>
        <v>130</v>
      </c>
      <c r="AV280" s="106" t="str">
        <f t="shared" si="165"/>
        <v>A</v>
      </c>
      <c r="AW280" t="s">
        <v>128</v>
      </c>
      <c r="AX280" s="106">
        <f t="shared" si="166"/>
        <v>8253.990000000005</v>
      </c>
      <c r="AY280" s="120">
        <f t="shared" si="160"/>
        <v>8253.990000000003</v>
      </c>
      <c r="AZ280" s="106">
        <f t="shared" si="167"/>
        <v>2122.6800000000003</v>
      </c>
      <c r="BA280" s="120">
        <f t="shared" si="170"/>
        <v>2122.6800000000003</v>
      </c>
      <c r="BB280" s="106">
        <f t="shared" si="168"/>
        <v>221.52000000000578</v>
      </c>
      <c r="BC280" s="120">
        <f t="shared" si="171"/>
        <v>236.47000000000395</v>
      </c>
    </row>
    <row r="281" spans="1:55" ht="12.75">
      <c r="A281" s="38">
        <v>37123</v>
      </c>
      <c r="B281" s="177"/>
      <c r="C281" s="175"/>
      <c r="D281" s="177"/>
      <c r="E281" s="177"/>
      <c r="F281" s="22" t="s">
        <v>173</v>
      </c>
      <c r="G281" s="58">
        <v>221.52</v>
      </c>
      <c r="H281" s="22" t="s">
        <v>174</v>
      </c>
      <c r="I281" s="22" t="s">
        <v>366</v>
      </c>
      <c r="J281" s="22" t="s">
        <v>362</v>
      </c>
      <c r="K281" s="142">
        <f t="shared" si="172"/>
        <v>8253.990000000005</v>
      </c>
      <c r="L281" s="142">
        <f t="shared" si="158"/>
        <v>2122.6800000000003</v>
      </c>
      <c r="M281" s="120">
        <f t="shared" si="159"/>
        <v>5.7696070143720135E-12</v>
      </c>
      <c r="N281" s="129">
        <f t="shared" si="141"/>
        <v>221.52</v>
      </c>
      <c r="O281" s="129">
        <f t="shared" si="142"/>
      </c>
      <c r="P281" s="129">
        <f t="shared" si="143"/>
      </c>
      <c r="Q281" s="129">
        <f t="shared" si="144"/>
      </c>
      <c r="R281" s="129">
        <f t="shared" si="145"/>
      </c>
      <c r="S281" s="129">
        <f t="shared" si="146"/>
      </c>
      <c r="T281" s="129">
        <f t="shared" si="161"/>
      </c>
      <c r="U281" s="129">
        <f t="shared" si="162"/>
      </c>
      <c r="V281" s="61">
        <f t="shared" si="147"/>
      </c>
      <c r="W281" s="61">
        <f t="shared" si="148"/>
      </c>
      <c r="X281" s="61">
        <f t="shared" si="149"/>
      </c>
      <c r="Y281" s="61">
        <f t="shared" si="150"/>
      </c>
      <c r="Z281" s="61">
        <f t="shared" si="151"/>
      </c>
      <c r="AA281" s="61">
        <f t="shared" si="152"/>
      </c>
      <c r="AB281" s="61">
        <f t="shared" si="153"/>
      </c>
      <c r="AC281" s="61">
        <f t="shared" si="154"/>
      </c>
      <c r="AD281" s="61">
        <f t="shared" si="155"/>
      </c>
      <c r="AE281" s="61">
        <f t="shared" si="156"/>
      </c>
      <c r="AF281" s="61">
        <f t="shared" si="157"/>
      </c>
      <c r="AS281" s="146">
        <f t="shared" si="163"/>
        <v>37123</v>
      </c>
      <c r="AT281" s="120">
        <f t="shared" si="169"/>
      </c>
      <c r="AU281" s="106">
        <f t="shared" si="164"/>
        <v>221.52</v>
      </c>
      <c r="AV281" s="106" t="str">
        <f t="shared" si="165"/>
        <v>C</v>
      </c>
      <c r="AX281" s="106">
        <f t="shared" si="166"/>
        <v>8253.990000000005</v>
      </c>
      <c r="AY281" s="120">
        <f t="shared" si="160"/>
        <v>8253.990000000003</v>
      </c>
      <c r="AZ281" s="106">
        <f t="shared" si="167"/>
        <v>2122.6800000000003</v>
      </c>
      <c r="BA281" s="120">
        <f t="shared" si="170"/>
        <v>2122.6800000000003</v>
      </c>
      <c r="BB281" s="106">
        <f t="shared" si="168"/>
        <v>5.7696070143720135E-12</v>
      </c>
      <c r="BC281" s="120">
        <f t="shared" si="171"/>
        <v>236.47000000000395</v>
      </c>
    </row>
    <row r="282" spans="1:55" ht="12.75">
      <c r="A282" s="38">
        <v>37125</v>
      </c>
      <c r="B282" s="177"/>
      <c r="C282" s="175"/>
      <c r="D282" s="177"/>
      <c r="E282" s="177"/>
      <c r="F282" s="22" t="s">
        <v>176</v>
      </c>
      <c r="G282" s="58">
        <v>2544.7</v>
      </c>
      <c r="H282" s="22" t="s">
        <v>109</v>
      </c>
      <c r="I282" s="22" t="s">
        <v>362</v>
      </c>
      <c r="J282" s="22" t="s">
        <v>370</v>
      </c>
      <c r="K282" s="142">
        <f t="shared" si="172"/>
        <v>5709.290000000005</v>
      </c>
      <c r="L282" s="142">
        <f t="shared" si="158"/>
        <v>2122.6800000000003</v>
      </c>
      <c r="M282" s="120">
        <f t="shared" si="159"/>
        <v>5.7696070143720135E-12</v>
      </c>
      <c r="N282" s="129">
        <f t="shared" si="141"/>
      </c>
      <c r="O282" s="129">
        <f t="shared" si="142"/>
      </c>
      <c r="P282" s="129">
        <f t="shared" si="143"/>
      </c>
      <c r="Q282" s="129">
        <f t="shared" si="144"/>
      </c>
      <c r="R282" s="129">
        <f t="shared" si="145"/>
        <v>2544.7</v>
      </c>
      <c r="S282" s="129">
        <f t="shared" si="146"/>
      </c>
      <c r="T282" s="129">
        <f t="shared" si="161"/>
      </c>
      <c r="U282" s="129">
        <f t="shared" si="162"/>
      </c>
      <c r="V282" s="61">
        <f t="shared" si="147"/>
      </c>
      <c r="W282" s="61">
        <f t="shared" si="148"/>
      </c>
      <c r="X282" s="61">
        <f t="shared" si="149"/>
      </c>
      <c r="Y282" s="61">
        <f t="shared" si="150"/>
      </c>
      <c r="Z282" s="61">
        <f t="shared" si="151"/>
      </c>
      <c r="AA282" s="61">
        <f t="shared" si="152"/>
      </c>
      <c r="AB282" s="61">
        <f t="shared" si="153"/>
      </c>
      <c r="AC282" s="61">
        <f t="shared" si="154"/>
      </c>
      <c r="AD282" s="61">
        <f t="shared" si="155"/>
      </c>
      <c r="AE282" s="61">
        <f t="shared" si="156"/>
      </c>
      <c r="AF282" s="61">
        <f t="shared" si="157"/>
      </c>
      <c r="AS282" s="146">
        <f t="shared" si="163"/>
        <v>37125</v>
      </c>
      <c r="AT282" s="120">
        <f t="shared" si="169"/>
      </c>
      <c r="AU282" s="106">
        <f t="shared" si="164"/>
        <v>2544.7</v>
      </c>
      <c r="AV282" s="106" t="str">
        <f t="shared" si="165"/>
        <v>A</v>
      </c>
      <c r="AW282" t="s">
        <v>128</v>
      </c>
      <c r="AX282" s="106">
        <f t="shared" si="166"/>
        <v>5709.290000000005</v>
      </c>
      <c r="AY282" s="120">
        <f t="shared" si="160"/>
        <v>5709.290000000004</v>
      </c>
      <c r="AZ282" s="106">
        <f t="shared" si="167"/>
        <v>2122.6800000000003</v>
      </c>
      <c r="BA282" s="120">
        <f t="shared" si="170"/>
        <v>2122.6800000000003</v>
      </c>
      <c r="BB282" s="106">
        <f t="shared" si="168"/>
        <v>5.7696070143720135E-12</v>
      </c>
      <c r="BC282" s="120">
        <f t="shared" si="171"/>
        <v>236.47000000000395</v>
      </c>
    </row>
    <row r="283" spans="1:55" ht="12.75">
      <c r="A283" s="38">
        <v>37125</v>
      </c>
      <c r="B283" s="177"/>
      <c r="C283" s="175"/>
      <c r="D283" s="177"/>
      <c r="E283" s="177"/>
      <c r="F283" s="22" t="s">
        <v>179</v>
      </c>
      <c r="G283" s="58">
        <v>664.95</v>
      </c>
      <c r="H283" s="22" t="s">
        <v>177</v>
      </c>
      <c r="I283" s="22" t="s">
        <v>362</v>
      </c>
      <c r="J283" s="22" t="s">
        <v>384</v>
      </c>
      <c r="K283" s="142">
        <f t="shared" si="172"/>
        <v>5044.340000000006</v>
      </c>
      <c r="L283" s="142">
        <f t="shared" si="158"/>
        <v>2122.6800000000003</v>
      </c>
      <c r="M283" s="120">
        <f t="shared" si="159"/>
        <v>5.7696070143720135E-12</v>
      </c>
      <c r="N283" s="129">
        <f t="shared" si="141"/>
      </c>
      <c r="O283" s="129">
        <f t="shared" si="142"/>
      </c>
      <c r="P283" s="129">
        <f t="shared" si="143"/>
      </c>
      <c r="Q283" s="129">
        <f t="shared" si="144"/>
      </c>
      <c r="R283" s="129">
        <f t="shared" si="145"/>
      </c>
      <c r="S283" s="129">
        <f t="shared" si="146"/>
      </c>
      <c r="T283" s="129">
        <f t="shared" si="161"/>
      </c>
      <c r="U283" s="129">
        <f t="shared" si="162"/>
      </c>
      <c r="V283" s="61">
        <f t="shared" si="147"/>
      </c>
      <c r="W283" s="61">
        <f t="shared" si="148"/>
      </c>
      <c r="X283" s="61">
        <f t="shared" si="149"/>
      </c>
      <c r="Y283" s="61">
        <f t="shared" si="150"/>
      </c>
      <c r="Z283" s="61">
        <f t="shared" si="151"/>
      </c>
      <c r="AA283" s="61">
        <f t="shared" si="152"/>
      </c>
      <c r="AB283" s="61">
        <f t="shared" si="153"/>
      </c>
      <c r="AC283" s="61">
        <f t="shared" si="154"/>
        <v>664.95</v>
      </c>
      <c r="AD283" s="61">
        <f t="shared" si="155"/>
      </c>
      <c r="AE283" s="61">
        <f t="shared" si="156"/>
      </c>
      <c r="AF283" s="61">
        <f t="shared" si="157"/>
      </c>
      <c r="AS283" s="146">
        <f t="shared" si="163"/>
        <v>37125</v>
      </c>
      <c r="AT283" s="120">
        <f t="shared" si="169"/>
      </c>
      <c r="AU283" s="106">
        <f t="shared" si="164"/>
        <v>664.95</v>
      </c>
      <c r="AV283" s="106" t="str">
        <f t="shared" si="165"/>
        <v>A</v>
      </c>
      <c r="AW283" t="s">
        <v>128</v>
      </c>
      <c r="AX283" s="106">
        <f t="shared" si="166"/>
        <v>5044.340000000006</v>
      </c>
      <c r="AY283" s="120">
        <f t="shared" si="160"/>
        <v>5044.340000000004</v>
      </c>
      <c r="AZ283" s="106">
        <f t="shared" si="167"/>
        <v>2122.6800000000003</v>
      </c>
      <c r="BA283" s="120">
        <f t="shared" si="170"/>
        <v>2122.6800000000003</v>
      </c>
      <c r="BB283" s="106">
        <f t="shared" si="168"/>
        <v>5.7696070143720135E-12</v>
      </c>
      <c r="BC283" s="120">
        <f t="shared" si="171"/>
        <v>236.47000000000395</v>
      </c>
    </row>
    <row r="284" spans="1:55" ht="12.75">
      <c r="A284" s="38">
        <v>37125</v>
      </c>
      <c r="B284" s="177"/>
      <c r="C284" s="175">
        <v>200</v>
      </c>
      <c r="D284" s="177"/>
      <c r="E284" s="177"/>
      <c r="F284" s="22"/>
      <c r="G284" s="58"/>
      <c r="H284" s="22" t="s">
        <v>178</v>
      </c>
      <c r="I284" s="22" t="s">
        <v>364</v>
      </c>
      <c r="J284" s="22"/>
      <c r="K284" s="142">
        <f t="shared" si="172"/>
        <v>5044.340000000006</v>
      </c>
      <c r="L284" s="142">
        <f t="shared" si="158"/>
        <v>2322.6800000000003</v>
      </c>
      <c r="M284" s="120">
        <f t="shared" si="159"/>
        <v>5.7696070143720135E-12</v>
      </c>
      <c r="N284" s="129">
        <f t="shared" si="141"/>
      </c>
      <c r="O284" s="129">
        <f t="shared" si="142"/>
      </c>
      <c r="P284" s="129">
        <f t="shared" si="143"/>
      </c>
      <c r="Q284" s="129">
        <f t="shared" si="144"/>
      </c>
      <c r="R284" s="129">
        <f t="shared" si="145"/>
      </c>
      <c r="S284" s="129">
        <f t="shared" si="146"/>
      </c>
      <c r="T284" s="129">
        <f t="shared" si="161"/>
      </c>
      <c r="U284" s="129">
        <f t="shared" si="162"/>
      </c>
      <c r="V284" s="61">
        <f t="shared" si="147"/>
      </c>
      <c r="W284" s="61">
        <f t="shared" si="148"/>
      </c>
      <c r="X284" s="61">
        <f t="shared" si="149"/>
      </c>
      <c r="Y284" s="61">
        <f t="shared" si="150"/>
      </c>
      <c r="Z284" s="61">
        <f t="shared" si="151"/>
      </c>
      <c r="AA284" s="61">
        <f t="shared" si="152"/>
      </c>
      <c r="AB284" s="61">
        <f t="shared" si="153"/>
      </c>
      <c r="AC284" s="61">
        <f t="shared" si="154"/>
      </c>
      <c r="AD284" s="61">
        <f t="shared" si="155"/>
      </c>
      <c r="AE284" s="61">
        <f t="shared" si="156"/>
      </c>
      <c r="AF284" s="61">
        <f t="shared" si="157"/>
      </c>
      <c r="AS284" s="146">
        <f t="shared" si="163"/>
        <v>37125</v>
      </c>
      <c r="AT284" s="120">
        <f t="shared" si="169"/>
        <v>200</v>
      </c>
      <c r="AU284" s="106">
        <f t="shared" si="164"/>
      </c>
      <c r="AV284" s="106" t="str">
        <f t="shared" si="165"/>
        <v>B</v>
      </c>
      <c r="AW284" t="s">
        <v>155</v>
      </c>
      <c r="AX284" s="106">
        <f t="shared" si="166"/>
        <v>5044.340000000006</v>
      </c>
      <c r="AY284" s="120">
        <f t="shared" si="160"/>
        <v>5044.340000000004</v>
      </c>
      <c r="AZ284" s="106">
        <f t="shared" si="167"/>
        <v>2322.6800000000003</v>
      </c>
      <c r="BA284" s="120">
        <f t="shared" si="170"/>
        <v>2322.6800000000003</v>
      </c>
      <c r="BB284" s="106">
        <f t="shared" si="168"/>
        <v>5.7696070143720135E-12</v>
      </c>
      <c r="BC284" s="120">
        <f t="shared" si="171"/>
        <v>236.47000000000395</v>
      </c>
    </row>
    <row r="285" spans="1:55" ht="12.75">
      <c r="A285" s="38">
        <v>37128</v>
      </c>
      <c r="B285" s="177"/>
      <c r="C285" s="175"/>
      <c r="D285" s="177"/>
      <c r="E285" s="177"/>
      <c r="F285" s="22"/>
      <c r="G285" s="58">
        <v>5.85</v>
      </c>
      <c r="H285" s="22" t="s">
        <v>21</v>
      </c>
      <c r="I285" s="22" t="s">
        <v>364</v>
      </c>
      <c r="J285" s="22" t="s">
        <v>386</v>
      </c>
      <c r="K285" s="142">
        <f t="shared" si="172"/>
        <v>5044.340000000006</v>
      </c>
      <c r="L285" s="142">
        <f t="shared" si="158"/>
        <v>2316.8300000000004</v>
      </c>
      <c r="M285" s="120">
        <f t="shared" si="159"/>
        <v>5.7696070143720135E-12</v>
      </c>
      <c r="N285" s="129">
        <f t="shared" si="141"/>
      </c>
      <c r="O285" s="129">
        <f t="shared" si="142"/>
      </c>
      <c r="P285" s="129">
        <f t="shared" si="143"/>
      </c>
      <c r="Q285" s="129">
        <f t="shared" si="144"/>
      </c>
      <c r="R285" s="129">
        <f t="shared" si="145"/>
      </c>
      <c r="S285" s="129">
        <f t="shared" si="146"/>
      </c>
      <c r="T285" s="129">
        <f t="shared" si="161"/>
      </c>
      <c r="U285" s="129">
        <f t="shared" si="162"/>
      </c>
      <c r="V285" s="61">
        <f t="shared" si="147"/>
      </c>
      <c r="W285" s="61">
        <f t="shared" si="148"/>
      </c>
      <c r="X285" s="61">
        <f t="shared" si="149"/>
      </c>
      <c r="Y285" s="61">
        <f t="shared" si="150"/>
      </c>
      <c r="Z285" s="61">
        <f t="shared" si="151"/>
      </c>
      <c r="AA285" s="61">
        <f t="shared" si="152"/>
      </c>
      <c r="AB285" s="61">
        <f t="shared" si="153"/>
      </c>
      <c r="AC285" s="61">
        <f t="shared" si="154"/>
      </c>
      <c r="AD285" s="61">
        <f t="shared" si="155"/>
      </c>
      <c r="AE285" s="61">
        <f t="shared" si="156"/>
        <v>5.85</v>
      </c>
      <c r="AF285" s="61">
        <f t="shared" si="157"/>
      </c>
      <c r="AS285" s="146">
        <f t="shared" si="163"/>
        <v>37128</v>
      </c>
      <c r="AT285" s="120">
        <f t="shared" si="169"/>
      </c>
      <c r="AU285" s="106">
        <f t="shared" si="164"/>
        <v>5.85</v>
      </c>
      <c r="AV285" s="106" t="str">
        <f t="shared" si="165"/>
        <v>B</v>
      </c>
      <c r="AX285" s="106">
        <f t="shared" si="166"/>
        <v>5044.340000000006</v>
      </c>
      <c r="AY285" s="120">
        <f t="shared" si="160"/>
        <v>5044.340000000004</v>
      </c>
      <c r="AZ285" s="106">
        <f t="shared" si="167"/>
        <v>2316.8300000000004</v>
      </c>
      <c r="BA285" s="120">
        <f t="shared" si="170"/>
        <v>2322.6800000000003</v>
      </c>
      <c r="BB285" s="106">
        <f t="shared" si="168"/>
        <v>5.7696070143720135E-12</v>
      </c>
      <c r="BC285" s="120">
        <f t="shared" si="171"/>
        <v>236.47000000000395</v>
      </c>
    </row>
    <row r="286" spans="1:55" ht="12.75">
      <c r="A286" s="38">
        <v>37128</v>
      </c>
      <c r="B286" s="177"/>
      <c r="C286" s="175"/>
      <c r="D286" s="177"/>
      <c r="E286" s="177"/>
      <c r="F286" s="22" t="s">
        <v>179</v>
      </c>
      <c r="G286" s="58">
        <v>800</v>
      </c>
      <c r="H286" s="22" t="s">
        <v>180</v>
      </c>
      <c r="I286" s="22" t="s">
        <v>362</v>
      </c>
      <c r="J286" s="22" t="s">
        <v>364</v>
      </c>
      <c r="K286" s="142">
        <f t="shared" si="172"/>
        <v>4244.340000000006</v>
      </c>
      <c r="L286" s="142">
        <f t="shared" si="158"/>
        <v>2316.8300000000004</v>
      </c>
      <c r="M286" s="120">
        <f t="shared" si="159"/>
        <v>5.7696070143720135E-12</v>
      </c>
      <c r="N286" s="129">
        <f t="shared" si="141"/>
      </c>
      <c r="O286" s="129">
        <f t="shared" si="142"/>
        <v>800</v>
      </c>
      <c r="P286" s="129">
        <f t="shared" si="143"/>
      </c>
      <c r="Q286" s="129">
        <f t="shared" si="144"/>
      </c>
      <c r="R286" s="129">
        <f t="shared" si="145"/>
      </c>
      <c r="S286" s="129">
        <f t="shared" si="146"/>
      </c>
      <c r="T286" s="129">
        <f t="shared" si="161"/>
      </c>
      <c r="U286" s="129">
        <f t="shared" si="162"/>
      </c>
      <c r="V286" s="61">
        <f t="shared" si="147"/>
      </c>
      <c r="W286" s="61">
        <f t="shared" si="148"/>
      </c>
      <c r="X286" s="61">
        <f t="shared" si="149"/>
      </c>
      <c r="Y286" s="61">
        <f t="shared" si="150"/>
      </c>
      <c r="Z286" s="61">
        <f t="shared" si="151"/>
      </c>
      <c r="AA286" s="61">
        <f t="shared" si="152"/>
      </c>
      <c r="AB286" s="61">
        <f t="shared" si="153"/>
      </c>
      <c r="AC286" s="61">
        <f t="shared" si="154"/>
      </c>
      <c r="AD286" s="61">
        <f t="shared" si="155"/>
      </c>
      <c r="AE286" s="61">
        <f t="shared" si="156"/>
      </c>
      <c r="AF286" s="61">
        <f t="shared" si="157"/>
      </c>
      <c r="AS286" s="146">
        <f t="shared" si="163"/>
        <v>37128</v>
      </c>
      <c r="AT286" s="120">
        <f t="shared" si="169"/>
      </c>
      <c r="AU286" s="106">
        <f t="shared" si="164"/>
        <v>800</v>
      </c>
      <c r="AV286" s="106" t="str">
        <f t="shared" si="165"/>
        <v>A</v>
      </c>
      <c r="AW286" t="s">
        <v>128</v>
      </c>
      <c r="AX286" s="106">
        <f t="shared" si="166"/>
        <v>4244.340000000006</v>
      </c>
      <c r="AY286" s="120">
        <f t="shared" si="160"/>
        <v>4244.340000000004</v>
      </c>
      <c r="AZ286" s="106">
        <f t="shared" si="167"/>
        <v>2316.8300000000004</v>
      </c>
      <c r="BA286" s="120">
        <f t="shared" si="170"/>
        <v>2322.6800000000003</v>
      </c>
      <c r="BB286" s="106">
        <f t="shared" si="168"/>
        <v>5.7696070143720135E-12</v>
      </c>
      <c r="BC286" s="120">
        <f t="shared" si="171"/>
        <v>236.47000000000395</v>
      </c>
    </row>
    <row r="287" spans="1:55" ht="12.75">
      <c r="A287" s="98">
        <v>37123</v>
      </c>
      <c r="B287" s="144"/>
      <c r="C287" s="143"/>
      <c r="D287" s="144"/>
      <c r="E287" s="144"/>
      <c r="G287" s="57">
        <v>0.46</v>
      </c>
      <c r="H287" t="s">
        <v>318</v>
      </c>
      <c r="I287" t="s">
        <v>362</v>
      </c>
      <c r="J287" t="s">
        <v>373</v>
      </c>
      <c r="K287" s="142">
        <f t="shared" si="172"/>
        <v>4243.880000000006</v>
      </c>
      <c r="L287" s="142">
        <f t="shared" si="158"/>
        <v>2316.8300000000004</v>
      </c>
      <c r="M287" s="120">
        <f t="shared" si="159"/>
        <v>5.7696070143720135E-12</v>
      </c>
      <c r="N287" s="129">
        <f t="shared" si="141"/>
      </c>
      <c r="O287" s="129">
        <f t="shared" si="142"/>
      </c>
      <c r="P287" s="129">
        <f t="shared" si="143"/>
      </c>
      <c r="Q287" s="129">
        <f t="shared" si="144"/>
      </c>
      <c r="R287" s="129">
        <f t="shared" si="145"/>
      </c>
      <c r="S287" s="129">
        <f t="shared" si="146"/>
      </c>
      <c r="T287" s="129">
        <f t="shared" si="161"/>
      </c>
      <c r="U287" s="129">
        <f t="shared" si="162"/>
      </c>
      <c r="V287" s="61">
        <f t="shared" si="147"/>
      </c>
      <c r="W287" s="61">
        <f t="shared" si="148"/>
        <v>0.46</v>
      </c>
      <c r="X287" s="61">
        <f t="shared" si="149"/>
      </c>
      <c r="Y287" s="61">
        <f t="shared" si="150"/>
      </c>
      <c r="Z287" s="61">
        <f t="shared" si="151"/>
      </c>
      <c r="AA287" s="61">
        <f t="shared" si="152"/>
      </c>
      <c r="AB287" s="61">
        <f t="shared" si="153"/>
      </c>
      <c r="AC287" s="61">
        <f t="shared" si="154"/>
      </c>
      <c r="AD287" s="61">
        <f t="shared" si="155"/>
      </c>
      <c r="AE287" s="61">
        <f t="shared" si="156"/>
      </c>
      <c r="AF287" s="61">
        <f t="shared" si="157"/>
      </c>
      <c r="AS287" s="146">
        <f t="shared" si="163"/>
        <v>37123</v>
      </c>
      <c r="AT287" s="120">
        <f t="shared" si="169"/>
      </c>
      <c r="AU287" s="106">
        <f t="shared" si="164"/>
        <v>0.46</v>
      </c>
      <c r="AV287" s="106" t="str">
        <f t="shared" si="165"/>
        <v>A</v>
      </c>
      <c r="AW287" t="s">
        <v>128</v>
      </c>
      <c r="AX287" s="106">
        <f t="shared" si="166"/>
        <v>4243.880000000006</v>
      </c>
      <c r="AY287" s="120">
        <f t="shared" si="160"/>
        <v>4243.880000000004</v>
      </c>
      <c r="AZ287" s="106">
        <f t="shared" si="167"/>
        <v>2316.8300000000004</v>
      </c>
      <c r="BA287" s="120">
        <f t="shared" si="170"/>
        <v>2322.6800000000003</v>
      </c>
      <c r="BB287" s="106">
        <f t="shared" si="168"/>
        <v>5.7696070143720135E-12</v>
      </c>
      <c r="BC287" s="120">
        <f t="shared" si="171"/>
        <v>236.47000000000395</v>
      </c>
    </row>
    <row r="288" spans="1:55" ht="12.75">
      <c r="A288" s="98">
        <v>37125</v>
      </c>
      <c r="B288" s="144"/>
      <c r="C288" s="143"/>
      <c r="D288" s="144"/>
      <c r="E288" s="144"/>
      <c r="F288" t="s">
        <v>319</v>
      </c>
      <c r="G288" s="57">
        <v>49.54</v>
      </c>
      <c r="H288" t="s">
        <v>320</v>
      </c>
      <c r="I288" t="s">
        <v>362</v>
      </c>
      <c r="J288" t="s">
        <v>146</v>
      </c>
      <c r="K288" s="142">
        <f t="shared" si="172"/>
        <v>4194.340000000006</v>
      </c>
      <c r="L288" s="142">
        <f t="shared" si="158"/>
        <v>2316.8300000000004</v>
      </c>
      <c r="M288" s="120">
        <f t="shared" si="159"/>
        <v>5.7696070143720135E-12</v>
      </c>
      <c r="N288" s="129">
        <f t="shared" si="141"/>
      </c>
      <c r="O288" s="129">
        <f t="shared" si="142"/>
      </c>
      <c r="P288" s="129">
        <f t="shared" si="143"/>
      </c>
      <c r="Q288" s="129">
        <f t="shared" si="144"/>
      </c>
      <c r="R288" s="129">
        <f t="shared" si="145"/>
      </c>
      <c r="S288" s="129">
        <f t="shared" si="146"/>
      </c>
      <c r="T288" s="129">
        <f t="shared" si="161"/>
      </c>
      <c r="U288" s="129">
        <f t="shared" si="162"/>
        <v>49.54</v>
      </c>
      <c r="V288" s="61">
        <f t="shared" si="147"/>
      </c>
      <c r="W288" s="61">
        <f t="shared" si="148"/>
      </c>
      <c r="X288" s="61">
        <f t="shared" si="149"/>
      </c>
      <c r="Y288" s="61">
        <f t="shared" si="150"/>
      </c>
      <c r="Z288" s="61">
        <f t="shared" si="151"/>
      </c>
      <c r="AA288" s="61">
        <f t="shared" si="152"/>
      </c>
      <c r="AB288" s="61">
        <f t="shared" si="153"/>
      </c>
      <c r="AC288" s="61">
        <f t="shared" si="154"/>
      </c>
      <c r="AD288" s="61">
        <f t="shared" si="155"/>
      </c>
      <c r="AE288" s="61">
        <f t="shared" si="156"/>
      </c>
      <c r="AF288" s="61">
        <f t="shared" si="157"/>
      </c>
      <c r="AS288" s="146">
        <f t="shared" si="163"/>
        <v>37125</v>
      </c>
      <c r="AT288" s="120">
        <f t="shared" si="169"/>
      </c>
      <c r="AU288" s="106">
        <f t="shared" si="164"/>
        <v>49.54</v>
      </c>
      <c r="AV288" s="106" t="str">
        <f t="shared" si="165"/>
        <v>A</v>
      </c>
      <c r="AW288" t="s">
        <v>128</v>
      </c>
      <c r="AX288" s="106">
        <f t="shared" si="166"/>
        <v>4194.340000000006</v>
      </c>
      <c r="AY288" s="120">
        <f t="shared" si="160"/>
        <v>4194.340000000004</v>
      </c>
      <c r="AZ288" s="106">
        <f t="shared" si="167"/>
        <v>2316.8300000000004</v>
      </c>
      <c r="BA288" s="120">
        <f t="shared" si="170"/>
        <v>2322.6800000000003</v>
      </c>
      <c r="BB288" s="106">
        <f t="shared" si="168"/>
        <v>5.7696070143720135E-12</v>
      </c>
      <c r="BC288" s="120">
        <f t="shared" si="171"/>
        <v>236.47000000000395</v>
      </c>
    </row>
    <row r="289" spans="1:55" ht="12.75">
      <c r="A289" s="98">
        <v>37125</v>
      </c>
      <c r="B289" s="144"/>
      <c r="C289" s="144"/>
      <c r="D289" s="144"/>
      <c r="E289" s="144"/>
      <c r="F289" t="s">
        <v>18</v>
      </c>
      <c r="G289" s="57">
        <v>31.45</v>
      </c>
      <c r="H289" t="s">
        <v>401</v>
      </c>
      <c r="I289" t="s">
        <v>362</v>
      </c>
      <c r="J289" t="s">
        <v>372</v>
      </c>
      <c r="K289" s="142">
        <f t="shared" si="172"/>
        <v>4162.890000000006</v>
      </c>
      <c r="L289" s="142">
        <f t="shared" si="158"/>
        <v>2316.8300000000004</v>
      </c>
      <c r="M289" s="120">
        <f t="shared" si="159"/>
        <v>5.7696070143720135E-12</v>
      </c>
      <c r="N289" s="129">
        <f t="shared" si="141"/>
      </c>
      <c r="O289" s="129">
        <f t="shared" si="142"/>
      </c>
      <c r="P289" s="129">
        <f t="shared" si="143"/>
      </c>
      <c r="Q289" s="129">
        <f t="shared" si="144"/>
      </c>
      <c r="R289" s="129">
        <f t="shared" si="145"/>
      </c>
      <c r="S289" s="129">
        <f t="shared" si="146"/>
      </c>
      <c r="T289" s="129">
        <f t="shared" si="161"/>
      </c>
      <c r="U289" s="129">
        <f t="shared" si="162"/>
      </c>
      <c r="V289" s="61">
        <f t="shared" si="147"/>
        <v>31.45</v>
      </c>
      <c r="W289" s="61">
        <f t="shared" si="148"/>
      </c>
      <c r="X289" s="61">
        <f t="shared" si="149"/>
      </c>
      <c r="Y289" s="61">
        <f t="shared" si="150"/>
      </c>
      <c r="Z289" s="61">
        <f t="shared" si="151"/>
      </c>
      <c r="AA289" s="61">
        <f t="shared" si="152"/>
      </c>
      <c r="AB289" s="61">
        <f t="shared" si="153"/>
      </c>
      <c r="AC289" s="61">
        <f t="shared" si="154"/>
      </c>
      <c r="AD289" s="61">
        <f t="shared" si="155"/>
      </c>
      <c r="AE289" s="61">
        <f t="shared" si="156"/>
      </c>
      <c r="AF289" s="61">
        <f t="shared" si="157"/>
      </c>
      <c r="AS289" s="146">
        <f t="shared" si="163"/>
        <v>37125</v>
      </c>
      <c r="AT289" s="120">
        <f t="shared" si="169"/>
      </c>
      <c r="AU289" s="106">
        <f t="shared" si="164"/>
        <v>31.45</v>
      </c>
      <c r="AV289" s="106" t="str">
        <f t="shared" si="165"/>
        <v>A</v>
      </c>
      <c r="AW289" t="s">
        <v>128</v>
      </c>
      <c r="AX289" s="106">
        <f t="shared" si="166"/>
        <v>4162.890000000006</v>
      </c>
      <c r="AY289" s="120">
        <f t="shared" si="160"/>
        <v>4162.890000000004</v>
      </c>
      <c r="AZ289" s="106">
        <f t="shared" si="167"/>
        <v>2316.8300000000004</v>
      </c>
      <c r="BA289" s="120">
        <f t="shared" si="170"/>
        <v>2322.6800000000003</v>
      </c>
      <c r="BB289" s="106">
        <f t="shared" si="168"/>
        <v>5.7696070143720135E-12</v>
      </c>
      <c r="BC289" s="120">
        <f t="shared" si="171"/>
        <v>236.47000000000395</v>
      </c>
    </row>
    <row r="290" spans="1:55" ht="12.75">
      <c r="A290" s="4"/>
      <c r="B290" s="144"/>
      <c r="C290" s="144"/>
      <c r="D290" s="144"/>
      <c r="E290" s="144"/>
      <c r="G290" s="57"/>
      <c r="K290" s="142">
        <f t="shared" si="172"/>
      </c>
      <c r="L290" s="142">
        <f aca="true" t="shared" si="173" ref="L290:L299">IF(I290="","",IF(I290="B",SUM(L289+B290+C290+D290+E290-G290),IF(I290&lt;&gt;"B",SUM(L289))))</f>
      </c>
      <c r="M290" s="120">
        <f t="shared" si="159"/>
      </c>
      <c r="N290" s="129">
        <f t="shared" si="141"/>
      </c>
      <c r="O290" s="129">
        <f t="shared" si="142"/>
      </c>
      <c r="P290" s="129">
        <f t="shared" si="143"/>
      </c>
      <c r="Q290" s="129">
        <f t="shared" si="144"/>
      </c>
      <c r="R290" s="129">
        <f t="shared" si="145"/>
      </c>
      <c r="S290" s="129">
        <f t="shared" si="146"/>
      </c>
      <c r="T290" s="129">
        <f t="shared" si="161"/>
      </c>
      <c r="U290" s="129">
        <f t="shared" si="162"/>
      </c>
      <c r="V290" s="61">
        <f t="shared" si="147"/>
      </c>
      <c r="W290" s="61">
        <f t="shared" si="148"/>
      </c>
      <c r="X290" s="61">
        <f t="shared" si="149"/>
      </c>
      <c r="Y290" s="61">
        <f t="shared" si="150"/>
      </c>
      <c r="Z290" s="61">
        <f t="shared" si="151"/>
      </c>
      <c r="AA290" s="61">
        <f t="shared" si="152"/>
      </c>
      <c r="AB290" s="61">
        <f t="shared" si="153"/>
      </c>
      <c r="AC290" s="61">
        <f t="shared" si="154"/>
      </c>
      <c r="AD290" s="61">
        <f t="shared" si="155"/>
      </c>
      <c r="AE290" s="61">
        <f t="shared" si="156"/>
      </c>
      <c r="AF290" s="61">
        <f t="shared" si="157"/>
      </c>
      <c r="AS290" s="146"/>
      <c r="AT290" s="146"/>
      <c r="AU290" s="106"/>
      <c r="AV290" s="106"/>
      <c r="AX290" s="106"/>
      <c r="AY290" s="120"/>
      <c r="AZ290" s="106"/>
      <c r="BA290" s="120"/>
      <c r="BB290" s="106"/>
      <c r="BC290" s="120"/>
    </row>
    <row r="291" spans="1:55" ht="12.75">
      <c r="A291" s="4"/>
      <c r="B291" s="144"/>
      <c r="C291" s="144"/>
      <c r="D291" s="144"/>
      <c r="E291" s="144"/>
      <c r="G291" s="57"/>
      <c r="K291" s="142">
        <f t="shared" si="172"/>
      </c>
      <c r="L291" s="142">
        <f t="shared" si="173"/>
      </c>
      <c r="M291" s="120">
        <f t="shared" si="159"/>
      </c>
      <c r="N291" s="129">
        <f t="shared" si="141"/>
      </c>
      <c r="O291" s="129">
        <f t="shared" si="142"/>
      </c>
      <c r="P291" s="129">
        <f t="shared" si="143"/>
      </c>
      <c r="Q291" s="129">
        <f t="shared" si="144"/>
      </c>
      <c r="R291" s="129">
        <f t="shared" si="145"/>
      </c>
      <c r="S291" s="129">
        <f t="shared" si="146"/>
      </c>
      <c r="T291" s="129">
        <f t="shared" si="161"/>
      </c>
      <c r="U291" s="129">
        <f t="shared" si="162"/>
      </c>
      <c r="V291" s="61">
        <f t="shared" si="147"/>
      </c>
      <c r="W291" s="61">
        <f t="shared" si="148"/>
      </c>
      <c r="X291" s="61">
        <f t="shared" si="149"/>
      </c>
      <c r="Y291" s="61">
        <f t="shared" si="150"/>
      </c>
      <c r="Z291" s="61">
        <f t="shared" si="151"/>
      </c>
      <c r="AA291" s="61">
        <f t="shared" si="152"/>
      </c>
      <c r="AB291" s="61">
        <f t="shared" si="153"/>
      </c>
      <c r="AC291" s="61">
        <f t="shared" si="154"/>
      </c>
      <c r="AD291" s="61">
        <f t="shared" si="155"/>
      </c>
      <c r="AE291" s="61">
        <f t="shared" si="156"/>
      </c>
      <c r="AF291" s="61">
        <f t="shared" si="157"/>
      </c>
      <c r="AS291" s="146"/>
      <c r="AT291" s="146"/>
      <c r="AU291" s="106"/>
      <c r="AV291" s="106"/>
      <c r="AX291" s="106"/>
      <c r="AY291" s="120"/>
      <c r="AZ291" s="106"/>
      <c r="BA291" s="120"/>
      <c r="BB291" s="106"/>
      <c r="BC291" s="120"/>
    </row>
    <row r="292" spans="1:55" ht="12.75">
      <c r="A292" s="4"/>
      <c r="B292" s="144"/>
      <c r="C292" s="144"/>
      <c r="D292" s="144"/>
      <c r="E292" s="144"/>
      <c r="G292" s="57"/>
      <c r="K292" s="142">
        <f t="shared" si="172"/>
      </c>
      <c r="L292" s="142">
        <f t="shared" si="173"/>
      </c>
      <c r="N292" s="129">
        <f t="shared" si="141"/>
      </c>
      <c r="O292" s="129">
        <f t="shared" si="142"/>
      </c>
      <c r="P292" s="129">
        <f t="shared" si="143"/>
      </c>
      <c r="Q292" s="129">
        <f t="shared" si="144"/>
      </c>
      <c r="R292" s="129">
        <f t="shared" si="145"/>
      </c>
      <c r="S292" s="129">
        <f t="shared" si="146"/>
      </c>
      <c r="T292" s="129">
        <f t="shared" si="161"/>
      </c>
      <c r="U292" s="129">
        <f t="shared" si="162"/>
      </c>
      <c r="V292" s="61">
        <f t="shared" si="147"/>
      </c>
      <c r="W292" s="61">
        <f t="shared" si="148"/>
      </c>
      <c r="X292" s="61">
        <f t="shared" si="149"/>
      </c>
      <c r="Y292" s="61">
        <f t="shared" si="150"/>
      </c>
      <c r="Z292" s="61">
        <f t="shared" si="151"/>
      </c>
      <c r="AA292" s="61">
        <f t="shared" si="152"/>
      </c>
      <c r="AB292" s="61">
        <f t="shared" si="153"/>
      </c>
      <c r="AC292" s="61">
        <f t="shared" si="154"/>
      </c>
      <c r="AD292" s="61">
        <f t="shared" si="155"/>
      </c>
      <c r="AE292" s="61">
        <f t="shared" si="156"/>
      </c>
      <c r="AF292" s="61">
        <f t="shared" si="157"/>
      </c>
      <c r="AS292" s="146"/>
      <c r="AT292" s="146"/>
      <c r="AU292" s="106"/>
      <c r="AV292" s="106"/>
      <c r="AX292" s="106"/>
      <c r="AY292" s="120"/>
      <c r="AZ292" s="106"/>
      <c r="BA292" s="120"/>
      <c r="BB292" s="106"/>
      <c r="BC292" s="120"/>
    </row>
    <row r="293" spans="1:55" ht="12.75">
      <c r="A293" s="4"/>
      <c r="B293" s="144"/>
      <c r="C293" s="144"/>
      <c r="D293" s="144"/>
      <c r="E293" s="144"/>
      <c r="G293" s="57"/>
      <c r="K293" s="142">
        <f t="shared" si="172"/>
      </c>
      <c r="L293" s="142">
        <f t="shared" si="173"/>
      </c>
      <c r="N293" s="129">
        <f t="shared" si="141"/>
      </c>
      <c r="O293" s="129">
        <f t="shared" si="142"/>
      </c>
      <c r="P293" s="129">
        <f t="shared" si="143"/>
      </c>
      <c r="Q293" s="129">
        <f t="shared" si="144"/>
      </c>
      <c r="R293" s="129">
        <f t="shared" si="145"/>
      </c>
      <c r="S293" s="129">
        <f t="shared" si="146"/>
      </c>
      <c r="T293" s="129">
        <f t="shared" si="161"/>
      </c>
      <c r="U293" s="129">
        <f t="shared" si="162"/>
      </c>
      <c r="V293" s="61">
        <f t="shared" si="147"/>
      </c>
      <c r="W293" s="61">
        <f t="shared" si="148"/>
      </c>
      <c r="X293" s="61">
        <f t="shared" si="149"/>
      </c>
      <c r="Y293" s="61">
        <f t="shared" si="150"/>
      </c>
      <c r="Z293" s="61">
        <f t="shared" si="151"/>
      </c>
      <c r="AA293" s="61">
        <f t="shared" si="152"/>
      </c>
      <c r="AB293" s="61">
        <f t="shared" si="153"/>
      </c>
      <c r="AC293" s="61">
        <f t="shared" si="154"/>
      </c>
      <c r="AD293" s="61">
        <f t="shared" si="155"/>
      </c>
      <c r="AE293" s="61">
        <f t="shared" si="156"/>
      </c>
      <c r="AF293" s="61">
        <f t="shared" si="157"/>
      </c>
      <c r="AS293" s="146"/>
      <c r="AT293" s="146"/>
      <c r="AU293" s="106"/>
      <c r="AV293" s="106"/>
      <c r="AX293" s="106"/>
      <c r="AY293" s="120"/>
      <c r="AZ293" s="106"/>
      <c r="BA293" s="120"/>
      <c r="BB293" s="106"/>
      <c r="BC293" s="120"/>
    </row>
    <row r="294" spans="1:55" ht="12.75">
      <c r="A294" s="4"/>
      <c r="B294" s="144"/>
      <c r="C294" s="144"/>
      <c r="D294" s="144"/>
      <c r="E294" s="144"/>
      <c r="G294" s="57"/>
      <c r="K294" s="142">
        <f t="shared" si="172"/>
      </c>
      <c r="L294" s="142">
        <f t="shared" si="173"/>
      </c>
      <c r="N294" s="129">
        <f t="shared" si="141"/>
      </c>
      <c r="O294" s="129">
        <f t="shared" si="142"/>
      </c>
      <c r="P294" s="129">
        <f t="shared" si="143"/>
      </c>
      <c r="Q294" s="129">
        <f t="shared" si="144"/>
      </c>
      <c r="R294" s="129">
        <f t="shared" si="145"/>
      </c>
      <c r="S294" s="129">
        <f t="shared" si="146"/>
      </c>
      <c r="T294" s="129">
        <f t="shared" si="161"/>
      </c>
      <c r="U294" s="129">
        <f t="shared" si="162"/>
      </c>
      <c r="V294" s="61">
        <f t="shared" si="147"/>
      </c>
      <c r="W294" s="61">
        <f t="shared" si="148"/>
      </c>
      <c r="X294" s="61">
        <f t="shared" si="149"/>
      </c>
      <c r="Y294" s="61">
        <f t="shared" si="150"/>
      </c>
      <c r="Z294" s="61">
        <f t="shared" si="151"/>
      </c>
      <c r="AA294" s="61">
        <f t="shared" si="152"/>
      </c>
      <c r="AB294" s="61">
        <f t="shared" si="153"/>
      </c>
      <c r="AC294" s="61">
        <f t="shared" si="154"/>
      </c>
      <c r="AD294" s="61">
        <f t="shared" si="155"/>
      </c>
      <c r="AE294" s="61">
        <f t="shared" si="156"/>
      </c>
      <c r="AF294" s="61">
        <f t="shared" si="157"/>
      </c>
      <c r="AS294" s="146"/>
      <c r="AT294" s="146"/>
      <c r="AU294" s="106"/>
      <c r="AV294" s="106"/>
      <c r="AX294" s="106"/>
      <c r="AY294" s="120"/>
      <c r="AZ294" s="106"/>
      <c r="BA294" s="120"/>
      <c r="BB294" s="106"/>
      <c r="BC294" s="120"/>
    </row>
    <row r="295" spans="1:55" ht="12.75">
      <c r="A295" s="4"/>
      <c r="B295" s="144"/>
      <c r="C295" s="144"/>
      <c r="D295" s="144"/>
      <c r="E295" s="144"/>
      <c r="G295" s="57"/>
      <c r="K295" s="142">
        <f t="shared" si="172"/>
      </c>
      <c r="L295" s="142">
        <f t="shared" si="173"/>
      </c>
      <c r="N295" s="129">
        <f t="shared" si="141"/>
      </c>
      <c r="O295" s="129">
        <f t="shared" si="142"/>
      </c>
      <c r="P295" s="129">
        <f t="shared" si="143"/>
      </c>
      <c r="Q295" s="129">
        <f t="shared" si="144"/>
      </c>
      <c r="R295" s="129">
        <f t="shared" si="145"/>
      </c>
      <c r="S295" s="129">
        <f t="shared" si="146"/>
      </c>
      <c r="T295" s="129">
        <f t="shared" si="161"/>
      </c>
      <c r="U295" s="129">
        <f t="shared" si="162"/>
      </c>
      <c r="V295" s="61">
        <f t="shared" si="147"/>
      </c>
      <c r="W295" s="61">
        <f t="shared" si="148"/>
      </c>
      <c r="X295" s="61">
        <f t="shared" si="149"/>
      </c>
      <c r="Y295" s="61">
        <f t="shared" si="150"/>
      </c>
      <c r="Z295" s="61">
        <f t="shared" si="151"/>
      </c>
      <c r="AA295" s="61">
        <f t="shared" si="152"/>
      </c>
      <c r="AB295" s="61">
        <f t="shared" si="153"/>
      </c>
      <c r="AC295" s="61">
        <f t="shared" si="154"/>
      </c>
      <c r="AD295" s="61">
        <f t="shared" si="155"/>
      </c>
      <c r="AE295" s="61">
        <f t="shared" si="156"/>
      </c>
      <c r="AF295" s="61">
        <f t="shared" si="157"/>
      </c>
      <c r="AS295" s="146"/>
      <c r="AT295" s="146"/>
      <c r="AU295" s="106"/>
      <c r="AV295" s="106"/>
      <c r="AX295" s="106"/>
      <c r="AY295" s="120"/>
      <c r="AZ295" s="106"/>
      <c r="BA295" s="120"/>
      <c r="BB295" s="106"/>
      <c r="BC295" s="120"/>
    </row>
    <row r="296" spans="1:55" ht="12.75">
      <c r="A296" s="4"/>
      <c r="B296" s="144"/>
      <c r="C296" s="144"/>
      <c r="D296" s="144"/>
      <c r="E296" s="144"/>
      <c r="G296" s="57"/>
      <c r="K296" s="142">
        <f t="shared" si="172"/>
      </c>
      <c r="L296" s="142">
        <f t="shared" si="173"/>
      </c>
      <c r="N296" s="129">
        <f t="shared" si="141"/>
      </c>
      <c r="O296" s="129">
        <f t="shared" si="142"/>
      </c>
      <c r="P296" s="129">
        <f t="shared" si="143"/>
      </c>
      <c r="Q296" s="129">
        <f t="shared" si="144"/>
      </c>
      <c r="R296" s="129">
        <f t="shared" si="145"/>
      </c>
      <c r="S296" s="129">
        <f t="shared" si="146"/>
      </c>
      <c r="T296" s="129">
        <f t="shared" si="161"/>
      </c>
      <c r="U296" s="129">
        <f t="shared" si="162"/>
      </c>
      <c r="V296" s="61">
        <f t="shared" si="147"/>
      </c>
      <c r="W296" s="61">
        <f t="shared" si="148"/>
      </c>
      <c r="X296" s="61">
        <f t="shared" si="149"/>
      </c>
      <c r="Y296" s="61">
        <f t="shared" si="150"/>
      </c>
      <c r="Z296" s="61">
        <f t="shared" si="151"/>
      </c>
      <c r="AA296" s="61">
        <f t="shared" si="152"/>
      </c>
      <c r="AB296" s="61">
        <f t="shared" si="153"/>
      </c>
      <c r="AC296" s="61">
        <f t="shared" si="154"/>
      </c>
      <c r="AD296" s="61">
        <f t="shared" si="155"/>
      </c>
      <c r="AE296" s="61">
        <f t="shared" si="156"/>
      </c>
      <c r="AF296" s="61">
        <f t="shared" si="157"/>
      </c>
      <c r="AS296" s="146"/>
      <c r="AT296" s="146"/>
      <c r="AU296" s="106"/>
      <c r="AV296" s="106"/>
      <c r="AY296" s="120"/>
      <c r="AZ296" s="106"/>
      <c r="BA296" s="120"/>
      <c r="BB296" s="106"/>
      <c r="BC296" s="120"/>
    </row>
    <row r="297" spans="1:55" ht="12.75">
      <c r="A297" s="4"/>
      <c r="B297" s="144"/>
      <c r="C297" s="144"/>
      <c r="D297" s="144"/>
      <c r="E297" s="144"/>
      <c r="G297" s="57"/>
      <c r="K297" s="142">
        <f t="shared" si="172"/>
      </c>
      <c r="L297" s="142">
        <f t="shared" si="173"/>
      </c>
      <c r="N297" s="129">
        <f t="shared" si="141"/>
      </c>
      <c r="O297" s="129">
        <f t="shared" si="142"/>
      </c>
      <c r="P297" s="129">
        <f t="shared" si="143"/>
      </c>
      <c r="Q297" s="129">
        <f t="shared" si="144"/>
      </c>
      <c r="R297" s="129">
        <f t="shared" si="145"/>
      </c>
      <c r="S297" s="129">
        <f t="shared" si="146"/>
      </c>
      <c r="T297" s="129">
        <f t="shared" si="161"/>
      </c>
      <c r="U297" s="129">
        <f t="shared" si="162"/>
      </c>
      <c r="V297" s="61">
        <f t="shared" si="147"/>
      </c>
      <c r="W297" s="61">
        <f t="shared" si="148"/>
      </c>
      <c r="X297" s="61">
        <f t="shared" si="149"/>
      </c>
      <c r="Y297" s="61">
        <f t="shared" si="150"/>
      </c>
      <c r="Z297" s="61">
        <f t="shared" si="151"/>
      </c>
      <c r="AA297" s="61">
        <f t="shared" si="152"/>
      </c>
      <c r="AB297" s="61">
        <f t="shared" si="153"/>
      </c>
      <c r="AC297" s="61">
        <f t="shared" si="154"/>
      </c>
      <c r="AD297" s="61">
        <f t="shared" si="155"/>
      </c>
      <c r="AE297" s="61">
        <f t="shared" si="156"/>
      </c>
      <c r="AF297" s="61">
        <f t="shared" si="157"/>
      </c>
      <c r="AS297" s="146"/>
      <c r="AT297" s="146"/>
      <c r="AU297" s="106"/>
      <c r="AV297" s="106"/>
      <c r="AY297" s="120"/>
      <c r="AZ297" s="106"/>
      <c r="BA297" s="120"/>
      <c r="BB297" s="106"/>
      <c r="BC297" s="120"/>
    </row>
    <row r="298" spans="1:55" ht="12.75">
      <c r="A298" s="4"/>
      <c r="B298" s="144"/>
      <c r="C298" s="144"/>
      <c r="D298" s="144"/>
      <c r="E298" s="144"/>
      <c r="G298" s="57"/>
      <c r="K298" s="142">
        <f t="shared" si="172"/>
      </c>
      <c r="L298" s="142">
        <f t="shared" si="173"/>
      </c>
      <c r="N298" s="129">
        <f t="shared" si="141"/>
      </c>
      <c r="O298" s="129">
        <f t="shared" si="142"/>
      </c>
      <c r="P298" s="129">
        <f t="shared" si="143"/>
      </c>
      <c r="Q298" s="129">
        <f t="shared" si="144"/>
      </c>
      <c r="R298" s="129">
        <f t="shared" si="145"/>
      </c>
      <c r="S298" s="129">
        <f t="shared" si="146"/>
      </c>
      <c r="T298" s="129">
        <f t="shared" si="161"/>
      </c>
      <c r="U298" s="129">
        <f t="shared" si="162"/>
      </c>
      <c r="V298" s="61">
        <f t="shared" si="147"/>
      </c>
      <c r="W298" s="61">
        <f t="shared" si="148"/>
      </c>
      <c r="X298" s="61">
        <f t="shared" si="149"/>
      </c>
      <c r="Y298" s="61">
        <f t="shared" si="150"/>
      </c>
      <c r="Z298" s="61">
        <f t="shared" si="151"/>
      </c>
      <c r="AA298" s="61">
        <f t="shared" si="152"/>
      </c>
      <c r="AB298" s="61">
        <f t="shared" si="153"/>
      </c>
      <c r="AC298" s="61">
        <f t="shared" si="154"/>
      </c>
      <c r="AD298" s="61">
        <f t="shared" si="155"/>
      </c>
      <c r="AE298" s="61">
        <f t="shared" si="156"/>
      </c>
      <c r="AF298" s="61">
        <f t="shared" si="157"/>
      </c>
      <c r="AS298" s="146"/>
      <c r="AT298" s="146"/>
      <c r="AU298" s="106"/>
      <c r="AV298" s="106"/>
      <c r="AY298" s="120"/>
      <c r="AZ298" s="106"/>
      <c r="BA298" s="120"/>
      <c r="BB298" s="106"/>
      <c r="BC298" s="120"/>
    </row>
    <row r="299" spans="1:55" ht="12.75">
      <c r="A299" s="4"/>
      <c r="B299" s="144"/>
      <c r="C299" s="144"/>
      <c r="D299" s="144"/>
      <c r="E299" s="144"/>
      <c r="G299" s="57"/>
      <c r="K299" s="142">
        <f t="shared" si="172"/>
      </c>
      <c r="L299" s="142">
        <f t="shared" si="173"/>
      </c>
      <c r="N299" s="129">
        <f t="shared" si="141"/>
      </c>
      <c r="O299" s="129">
        <f t="shared" si="142"/>
      </c>
      <c r="P299" s="129">
        <f t="shared" si="143"/>
      </c>
      <c r="Q299" s="129">
        <f t="shared" si="144"/>
      </c>
      <c r="R299" s="129">
        <f t="shared" si="145"/>
      </c>
      <c r="S299" s="129">
        <f t="shared" si="146"/>
      </c>
      <c r="T299" s="129">
        <f t="shared" si="161"/>
      </c>
      <c r="U299" s="129">
        <f t="shared" si="162"/>
      </c>
      <c r="V299" s="61">
        <f t="shared" si="147"/>
      </c>
      <c r="W299" s="61">
        <f t="shared" si="148"/>
      </c>
      <c r="X299" s="61">
        <f t="shared" si="149"/>
      </c>
      <c r="Y299" s="61">
        <f t="shared" si="150"/>
      </c>
      <c r="Z299" s="61">
        <f t="shared" si="151"/>
      </c>
      <c r="AA299" s="61">
        <f t="shared" si="152"/>
      </c>
      <c r="AB299" s="61">
        <f t="shared" si="153"/>
      </c>
      <c r="AC299" s="61">
        <f t="shared" si="154"/>
      </c>
      <c r="AD299" s="61">
        <f t="shared" si="155"/>
      </c>
      <c r="AE299" s="61">
        <f t="shared" si="156"/>
      </c>
      <c r="AF299" s="61">
        <f t="shared" si="157"/>
      </c>
      <c r="AS299" s="146"/>
      <c r="AT299" s="146"/>
      <c r="AU299" s="106"/>
      <c r="AV299" s="106"/>
      <c r="AY299" s="120"/>
      <c r="AZ299" s="106"/>
      <c r="BA299" s="120"/>
      <c r="BB299" s="106"/>
      <c r="BC299" s="120"/>
    </row>
    <row r="300" spans="1:55" ht="12.75">
      <c r="A300" s="4"/>
      <c r="B300" s="144"/>
      <c r="C300" s="144"/>
      <c r="D300" s="144"/>
      <c r="E300" s="144"/>
      <c r="G300" s="57"/>
      <c r="K300" s="142"/>
      <c r="L300" s="142"/>
      <c r="N300" s="129"/>
      <c r="O300" s="129"/>
      <c r="P300" s="129"/>
      <c r="Q300" s="129"/>
      <c r="R300" s="129"/>
      <c r="S300" s="129"/>
      <c r="T300" s="129">
        <f t="shared" si="161"/>
      </c>
      <c r="U300" s="129">
        <f t="shared" si="162"/>
      </c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S300" s="146"/>
      <c r="AT300" s="146"/>
      <c r="AU300" s="106"/>
      <c r="AV300" s="106"/>
      <c r="AY300" s="120"/>
      <c r="AZ300" s="106"/>
      <c r="BA300" s="120"/>
      <c r="BB300" s="106"/>
      <c r="BC300" s="120"/>
    </row>
    <row r="301" spans="1:55" ht="12.75">
      <c r="A301" s="4"/>
      <c r="B301" s="144"/>
      <c r="C301" s="144"/>
      <c r="D301" s="144"/>
      <c r="E301" s="144"/>
      <c r="G301" s="57"/>
      <c r="K301" s="142"/>
      <c r="L301" s="142"/>
      <c r="N301" s="129"/>
      <c r="O301" s="129"/>
      <c r="P301" s="129"/>
      <c r="Q301" s="129"/>
      <c r="R301" s="129"/>
      <c r="S301" s="129"/>
      <c r="T301" s="129"/>
      <c r="U301" s="129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S301" s="146"/>
      <c r="AT301" s="146"/>
      <c r="AU301" s="106"/>
      <c r="AV301" s="106"/>
      <c r="AY301" s="120"/>
      <c r="AZ301" s="106"/>
      <c r="BA301" s="120"/>
      <c r="BC301" s="120"/>
    </row>
    <row r="302" spans="1:55" ht="12.75">
      <c r="A302" s="4"/>
      <c r="B302" s="144"/>
      <c r="C302" s="144"/>
      <c r="D302" s="144"/>
      <c r="E302" s="144"/>
      <c r="G302" s="57"/>
      <c r="K302" s="142"/>
      <c r="L302" s="142"/>
      <c r="N302" s="129"/>
      <c r="O302" s="129"/>
      <c r="P302" s="129"/>
      <c r="Q302" s="129"/>
      <c r="R302" s="129"/>
      <c r="S302" s="129"/>
      <c r="T302" s="129"/>
      <c r="U302" s="129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S302" s="146"/>
      <c r="AT302" s="146"/>
      <c r="AU302" s="106"/>
      <c r="AV302" s="106"/>
      <c r="AY302" s="120"/>
      <c r="AZ302" s="106"/>
      <c r="BA302" s="120"/>
      <c r="BC302" s="120"/>
    </row>
    <row r="303" spans="1:55" ht="12.75">
      <c r="A303" s="4"/>
      <c r="B303" s="144"/>
      <c r="C303" s="144"/>
      <c r="D303" s="144"/>
      <c r="E303" s="144"/>
      <c r="G303" s="57"/>
      <c r="K303" s="142"/>
      <c r="L303" s="142"/>
      <c r="N303" s="129"/>
      <c r="O303" s="129"/>
      <c r="P303" s="129"/>
      <c r="Q303" s="129"/>
      <c r="R303" s="129"/>
      <c r="S303" s="129"/>
      <c r="T303" s="129"/>
      <c r="U303" s="129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S303" s="146"/>
      <c r="AT303" s="146"/>
      <c r="AU303" s="106"/>
      <c r="AV303" s="106"/>
      <c r="AY303" s="120"/>
      <c r="AZ303" s="106"/>
      <c r="BA303" s="120"/>
      <c r="BC303" s="120"/>
    </row>
    <row r="304" spans="1:55" ht="12.75">
      <c r="A304" s="4"/>
      <c r="B304" s="144"/>
      <c r="C304" s="144"/>
      <c r="D304" s="144"/>
      <c r="E304" s="144"/>
      <c r="G304" s="57"/>
      <c r="K304" s="142"/>
      <c r="L304" s="142"/>
      <c r="N304" s="129"/>
      <c r="O304" s="129"/>
      <c r="P304" s="129"/>
      <c r="Q304" s="129"/>
      <c r="R304" s="129"/>
      <c r="S304" s="129"/>
      <c r="T304" s="129"/>
      <c r="U304" s="129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S304" s="146"/>
      <c r="AT304" s="146"/>
      <c r="AU304" s="106"/>
      <c r="AV304" s="106"/>
      <c r="AY304" s="120"/>
      <c r="AZ304" s="106"/>
      <c r="BA304" s="120"/>
      <c r="BC304" s="120"/>
    </row>
    <row r="305" spans="1:55" ht="12.75">
      <c r="A305" s="4"/>
      <c r="B305" s="144"/>
      <c r="C305" s="144"/>
      <c r="D305" s="144"/>
      <c r="E305" s="144"/>
      <c r="G305" s="57"/>
      <c r="K305" s="142"/>
      <c r="L305" s="142"/>
      <c r="N305" s="129"/>
      <c r="O305" s="129"/>
      <c r="P305" s="129"/>
      <c r="Q305" s="129"/>
      <c r="R305" s="129"/>
      <c r="S305" s="129"/>
      <c r="T305" s="129"/>
      <c r="U305" s="129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S305" s="146"/>
      <c r="AT305" s="146"/>
      <c r="AU305" s="106"/>
      <c r="AV305" s="106"/>
      <c r="AY305" s="120"/>
      <c r="AZ305" s="106"/>
      <c r="BA305" s="120"/>
      <c r="BC305" s="120"/>
    </row>
    <row r="306" spans="1:55" ht="12.75">
      <c r="A306" s="4"/>
      <c r="B306" s="144"/>
      <c r="C306" s="144"/>
      <c r="D306" s="144"/>
      <c r="E306" s="144"/>
      <c r="G306" s="57"/>
      <c r="K306" s="142"/>
      <c r="L306" s="142"/>
      <c r="N306" s="129"/>
      <c r="O306" s="129"/>
      <c r="P306" s="129"/>
      <c r="Q306" s="129"/>
      <c r="R306" s="129"/>
      <c r="S306" s="129"/>
      <c r="T306" s="129"/>
      <c r="U306" s="129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S306" s="146"/>
      <c r="AT306" s="146"/>
      <c r="AU306" s="106"/>
      <c r="AV306" s="106"/>
      <c r="AY306" s="120"/>
      <c r="AZ306" s="106"/>
      <c r="BA306" s="120"/>
      <c r="BC306" s="120"/>
    </row>
    <row r="307" spans="1:55" ht="12.75">
      <c r="A307" s="4"/>
      <c r="B307" s="144"/>
      <c r="C307" s="144"/>
      <c r="D307" s="144"/>
      <c r="E307" s="144"/>
      <c r="G307" s="57"/>
      <c r="K307" s="142"/>
      <c r="L307" s="142"/>
      <c r="N307" s="129"/>
      <c r="O307" s="129"/>
      <c r="P307" s="129"/>
      <c r="Q307" s="129"/>
      <c r="R307" s="129"/>
      <c r="S307" s="129"/>
      <c r="T307" s="129"/>
      <c r="U307" s="129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S307" s="146"/>
      <c r="AT307" s="146"/>
      <c r="AU307" s="106"/>
      <c r="AV307" s="106"/>
      <c r="AY307" s="120"/>
      <c r="AZ307" s="106"/>
      <c r="BA307" s="120"/>
      <c r="BC307" s="120"/>
    </row>
    <row r="308" spans="1:55" ht="12.75">
      <c r="A308" s="4"/>
      <c r="B308" s="144"/>
      <c r="C308" s="144"/>
      <c r="D308" s="144"/>
      <c r="E308" s="144"/>
      <c r="G308" s="57"/>
      <c r="K308" s="142"/>
      <c r="L308" s="142"/>
      <c r="N308" s="129"/>
      <c r="O308" s="129"/>
      <c r="P308" s="129"/>
      <c r="Q308" s="129"/>
      <c r="R308" s="129"/>
      <c r="S308" s="129"/>
      <c r="T308" s="129"/>
      <c r="U308" s="129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S308" s="146"/>
      <c r="AT308" s="146"/>
      <c r="AU308" s="106"/>
      <c r="AV308" s="106"/>
      <c r="AY308" s="120"/>
      <c r="AZ308" s="106"/>
      <c r="BA308" s="120"/>
      <c r="BC308" s="120"/>
    </row>
    <row r="309" spans="1:55" ht="12.75">
      <c r="A309" s="4"/>
      <c r="B309" s="144"/>
      <c r="C309" s="144"/>
      <c r="D309" s="144"/>
      <c r="E309" s="144"/>
      <c r="G309" s="57"/>
      <c r="K309" s="142"/>
      <c r="L309" s="142"/>
      <c r="N309" s="129"/>
      <c r="O309" s="129"/>
      <c r="P309" s="129"/>
      <c r="Q309" s="129"/>
      <c r="R309" s="129"/>
      <c r="S309" s="129"/>
      <c r="T309" s="129"/>
      <c r="U309" s="129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S309" s="146"/>
      <c r="AT309" s="146"/>
      <c r="AU309" s="106"/>
      <c r="AV309" s="106"/>
      <c r="AY309" s="120"/>
      <c r="AZ309" s="106"/>
      <c r="BA309" s="120"/>
      <c r="BC309" s="120"/>
    </row>
    <row r="310" spans="1:55" ht="12.75">
      <c r="A310" s="4"/>
      <c r="B310" s="144"/>
      <c r="C310" s="144"/>
      <c r="D310" s="144"/>
      <c r="E310" s="144"/>
      <c r="G310" s="57"/>
      <c r="K310" s="142"/>
      <c r="L310" s="142"/>
      <c r="N310" s="129"/>
      <c r="O310" s="129"/>
      <c r="P310" s="129"/>
      <c r="Q310" s="129"/>
      <c r="R310" s="129"/>
      <c r="S310" s="129"/>
      <c r="T310" s="129"/>
      <c r="U310" s="129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S310" s="146"/>
      <c r="AT310" s="146"/>
      <c r="AU310" s="106"/>
      <c r="AV310" s="106"/>
      <c r="AY310" s="120"/>
      <c r="AZ310" s="106"/>
      <c r="BA310" s="120"/>
      <c r="BC310" s="120"/>
    </row>
    <row r="311" spans="1:55" ht="12.75">
      <c r="A311" s="4"/>
      <c r="B311" s="144"/>
      <c r="C311" s="144"/>
      <c r="D311" s="144"/>
      <c r="E311" s="144"/>
      <c r="G311" s="57"/>
      <c r="K311" s="142"/>
      <c r="L311" s="142"/>
      <c r="N311" s="129"/>
      <c r="O311" s="129"/>
      <c r="P311" s="129"/>
      <c r="Q311" s="129"/>
      <c r="R311" s="129"/>
      <c r="S311" s="129"/>
      <c r="T311" s="129"/>
      <c r="U311" s="129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S311" s="146"/>
      <c r="AT311" s="146"/>
      <c r="AU311" s="106"/>
      <c r="AV311" s="106"/>
      <c r="AY311" s="120"/>
      <c r="AZ311" s="106"/>
      <c r="BA311" s="120"/>
      <c r="BC311" s="120"/>
    </row>
    <row r="312" spans="1:55" ht="12.75">
      <c r="A312" s="4"/>
      <c r="B312" s="144"/>
      <c r="C312" s="144"/>
      <c r="D312" s="144"/>
      <c r="E312" s="144"/>
      <c r="G312" s="57"/>
      <c r="K312" s="142"/>
      <c r="L312" s="142"/>
      <c r="N312" s="129"/>
      <c r="O312" s="129"/>
      <c r="P312" s="129"/>
      <c r="Q312" s="129"/>
      <c r="R312" s="129"/>
      <c r="S312" s="129"/>
      <c r="T312" s="129"/>
      <c r="U312" s="129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S312" s="146"/>
      <c r="AT312" s="146"/>
      <c r="AU312" s="106"/>
      <c r="AV312" s="106"/>
      <c r="AY312" s="120"/>
      <c r="AZ312" s="106"/>
      <c r="BA312" s="120"/>
      <c r="BC312" s="120"/>
    </row>
    <row r="313" spans="1:55" ht="12.75">
      <c r="A313" s="4"/>
      <c r="B313" s="144"/>
      <c r="C313" s="144"/>
      <c r="D313" s="144"/>
      <c r="E313" s="144"/>
      <c r="G313" s="57"/>
      <c r="K313" s="142"/>
      <c r="L313" s="142"/>
      <c r="N313" s="129"/>
      <c r="O313" s="129"/>
      <c r="P313" s="129"/>
      <c r="Q313" s="129"/>
      <c r="R313" s="129"/>
      <c r="S313" s="129"/>
      <c r="T313" s="129"/>
      <c r="U313" s="129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S313" s="146"/>
      <c r="AT313" s="146"/>
      <c r="AU313" s="106"/>
      <c r="AV313" s="106"/>
      <c r="AY313" s="120"/>
      <c r="AZ313" s="106"/>
      <c r="BA313" s="120"/>
      <c r="BC313" s="120"/>
    </row>
    <row r="314" spans="1:55" ht="12.75">
      <c r="A314" s="4"/>
      <c r="B314" s="144"/>
      <c r="C314" s="144"/>
      <c r="D314" s="144"/>
      <c r="E314" s="144"/>
      <c r="G314" s="57"/>
      <c r="K314" s="142"/>
      <c r="L314" s="142"/>
      <c r="N314" s="129"/>
      <c r="O314" s="129"/>
      <c r="P314" s="129"/>
      <c r="Q314" s="129"/>
      <c r="R314" s="129"/>
      <c r="S314" s="129"/>
      <c r="T314" s="129"/>
      <c r="U314" s="129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S314" s="146"/>
      <c r="AT314" s="146"/>
      <c r="AU314" s="106"/>
      <c r="AV314" s="106"/>
      <c r="AY314" s="120"/>
      <c r="AZ314" s="106"/>
      <c r="BA314" s="120"/>
      <c r="BC314" s="120"/>
    </row>
    <row r="315" spans="1:55" ht="12.75">
      <c r="A315" s="4"/>
      <c r="B315" s="144"/>
      <c r="C315" s="144"/>
      <c r="D315" s="144"/>
      <c r="E315" s="144"/>
      <c r="G315" s="57"/>
      <c r="K315" s="142"/>
      <c r="L315" s="142"/>
      <c r="N315" s="129"/>
      <c r="O315" s="129"/>
      <c r="P315" s="129"/>
      <c r="Q315" s="129"/>
      <c r="R315" s="129"/>
      <c r="S315" s="129"/>
      <c r="T315" s="129"/>
      <c r="U315" s="129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S315" s="146"/>
      <c r="AT315" s="146"/>
      <c r="AU315" s="106"/>
      <c r="AV315" s="106"/>
      <c r="AY315" s="120"/>
      <c r="AZ315" s="106"/>
      <c r="BA315" s="120"/>
      <c r="BC315" s="120"/>
    </row>
    <row r="316" spans="1:55" ht="12.75">
      <c r="A316" s="4"/>
      <c r="B316" s="144"/>
      <c r="C316" s="144"/>
      <c r="D316" s="144"/>
      <c r="E316" s="144"/>
      <c r="G316" s="57"/>
      <c r="K316" s="142"/>
      <c r="L316" s="142"/>
      <c r="N316" s="129"/>
      <c r="O316" s="129"/>
      <c r="P316" s="129"/>
      <c r="Q316" s="129"/>
      <c r="R316" s="129"/>
      <c r="S316" s="129"/>
      <c r="T316" s="129"/>
      <c r="U316" s="129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S316" s="146"/>
      <c r="AT316" s="146"/>
      <c r="AU316" s="106"/>
      <c r="AV316" s="106"/>
      <c r="AY316" s="120"/>
      <c r="AZ316" s="106"/>
      <c r="BA316" s="120"/>
      <c r="BC316" s="120"/>
    </row>
    <row r="317" spans="1:55" ht="12.75">
      <c r="A317" s="4"/>
      <c r="B317" s="144"/>
      <c r="C317" s="144"/>
      <c r="D317" s="144"/>
      <c r="E317" s="144"/>
      <c r="G317" s="57"/>
      <c r="K317" s="142"/>
      <c r="L317" s="142"/>
      <c r="N317" s="129"/>
      <c r="O317" s="129"/>
      <c r="P317" s="129"/>
      <c r="Q317" s="129"/>
      <c r="R317" s="129"/>
      <c r="S317" s="129"/>
      <c r="T317" s="129"/>
      <c r="U317" s="129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S317" s="146"/>
      <c r="AT317" s="146"/>
      <c r="AU317" s="106"/>
      <c r="AV317" s="106"/>
      <c r="AY317" s="120"/>
      <c r="AZ317" s="106"/>
      <c r="BA317" s="120"/>
      <c r="BC317" s="120"/>
    </row>
    <row r="318" spans="1:55" ht="12.75">
      <c r="A318" s="4"/>
      <c r="B318" s="144"/>
      <c r="C318" s="144"/>
      <c r="D318" s="144"/>
      <c r="E318" s="144"/>
      <c r="G318" s="57"/>
      <c r="K318" s="142"/>
      <c r="L318" s="142"/>
      <c r="N318" s="129"/>
      <c r="O318" s="129"/>
      <c r="P318" s="129"/>
      <c r="Q318" s="129"/>
      <c r="R318" s="129"/>
      <c r="S318" s="129"/>
      <c r="T318" s="129"/>
      <c r="U318" s="129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S318" s="146"/>
      <c r="AT318" s="146"/>
      <c r="AU318" s="106"/>
      <c r="AV318" s="106"/>
      <c r="AY318" s="120"/>
      <c r="AZ318" s="106"/>
      <c r="BA318" s="120"/>
      <c r="BC318" s="120"/>
    </row>
    <row r="319" spans="1:55" ht="12.75">
      <c r="A319" s="4"/>
      <c r="B319" s="144"/>
      <c r="C319" s="144"/>
      <c r="D319" s="144"/>
      <c r="E319" s="144"/>
      <c r="G319" s="57"/>
      <c r="K319" s="142"/>
      <c r="L319" s="142"/>
      <c r="N319" s="129"/>
      <c r="O319" s="129"/>
      <c r="P319" s="129"/>
      <c r="Q319" s="129"/>
      <c r="R319" s="129"/>
      <c r="S319" s="129"/>
      <c r="T319" s="129"/>
      <c r="U319" s="129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S319" s="146"/>
      <c r="AT319" s="146"/>
      <c r="AU319" s="106"/>
      <c r="AV319" s="106"/>
      <c r="AY319" s="120"/>
      <c r="AZ319" s="106"/>
      <c r="BA319" s="120"/>
      <c r="BC319" s="120"/>
    </row>
    <row r="320" spans="1:55" ht="12.75">
      <c r="A320" s="4"/>
      <c r="B320" s="144"/>
      <c r="C320" s="144"/>
      <c r="D320" s="144"/>
      <c r="E320" s="144"/>
      <c r="G320" s="57"/>
      <c r="K320" s="142"/>
      <c r="L320" s="142"/>
      <c r="N320" s="129"/>
      <c r="O320" s="129"/>
      <c r="P320" s="129"/>
      <c r="Q320" s="129"/>
      <c r="R320" s="129"/>
      <c r="S320" s="129"/>
      <c r="T320" s="129"/>
      <c r="U320" s="129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S320" s="146"/>
      <c r="AT320" s="146"/>
      <c r="AU320" s="106"/>
      <c r="AV320" s="106"/>
      <c r="AY320" s="120"/>
      <c r="AZ320" s="106"/>
      <c r="BA320" s="120"/>
      <c r="BC320" s="120"/>
    </row>
    <row r="321" spans="1:55" ht="12.75">
      <c r="A321" s="4"/>
      <c r="B321" s="144"/>
      <c r="C321" s="144"/>
      <c r="D321" s="144"/>
      <c r="E321" s="144"/>
      <c r="G321" s="57"/>
      <c r="K321" s="142"/>
      <c r="L321" s="142"/>
      <c r="N321" s="129"/>
      <c r="O321" s="129"/>
      <c r="P321" s="129"/>
      <c r="Q321" s="129"/>
      <c r="R321" s="129"/>
      <c r="S321" s="129"/>
      <c r="T321" s="129"/>
      <c r="U321" s="129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S321" s="146"/>
      <c r="AT321" s="146"/>
      <c r="AU321" s="106"/>
      <c r="AV321" s="106"/>
      <c r="AY321" s="120"/>
      <c r="AZ321" s="106"/>
      <c r="BA321" s="120"/>
      <c r="BC321" s="120"/>
    </row>
    <row r="322" spans="1:55" ht="12.75">
      <c r="A322" s="4"/>
      <c r="B322" s="144"/>
      <c r="C322" s="144"/>
      <c r="D322" s="144"/>
      <c r="E322" s="144"/>
      <c r="G322" s="57"/>
      <c r="K322" s="142"/>
      <c r="L322" s="142"/>
      <c r="N322" s="129"/>
      <c r="O322" s="129"/>
      <c r="P322" s="129"/>
      <c r="Q322" s="129"/>
      <c r="R322" s="129"/>
      <c r="S322" s="129"/>
      <c r="T322" s="129"/>
      <c r="U322" s="129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S322" s="146"/>
      <c r="AT322" s="146"/>
      <c r="AU322" s="106"/>
      <c r="AV322" s="106"/>
      <c r="AY322" s="120"/>
      <c r="AZ322" s="106"/>
      <c r="BA322" s="120"/>
      <c r="BC322" s="120"/>
    </row>
    <row r="323" spans="1:55" ht="12.75">
      <c r="A323" s="4"/>
      <c r="B323" s="144"/>
      <c r="C323" s="144"/>
      <c r="D323" s="144"/>
      <c r="E323" s="144"/>
      <c r="G323" s="57"/>
      <c r="K323" s="142"/>
      <c r="L323" s="142"/>
      <c r="N323" s="129"/>
      <c r="O323" s="129"/>
      <c r="P323" s="129"/>
      <c r="Q323" s="129"/>
      <c r="R323" s="129"/>
      <c r="S323" s="129"/>
      <c r="T323" s="129"/>
      <c r="U323" s="129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S323" s="146"/>
      <c r="AT323" s="146"/>
      <c r="AU323" s="106"/>
      <c r="AV323" s="106"/>
      <c r="AY323" s="120"/>
      <c r="AZ323" s="106"/>
      <c r="BA323" s="120"/>
      <c r="BC323" s="120"/>
    </row>
    <row r="324" spans="1:55" ht="12.75">
      <c r="A324" s="4"/>
      <c r="B324" s="144"/>
      <c r="C324" s="144"/>
      <c r="D324" s="144"/>
      <c r="E324" s="144"/>
      <c r="G324" s="57"/>
      <c r="K324" s="142"/>
      <c r="L324" s="142"/>
      <c r="N324" s="129"/>
      <c r="O324" s="129"/>
      <c r="P324" s="129"/>
      <c r="Q324" s="129"/>
      <c r="R324" s="129"/>
      <c r="S324" s="129"/>
      <c r="T324" s="129"/>
      <c r="U324" s="129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S324" s="146"/>
      <c r="AT324" s="146"/>
      <c r="AU324" s="106"/>
      <c r="AV324" s="106"/>
      <c r="AY324" s="120"/>
      <c r="AZ324" s="106"/>
      <c r="BA324" s="120"/>
      <c r="BC324" s="120"/>
    </row>
    <row r="325" spans="1:55" ht="12.75">
      <c r="A325" s="4"/>
      <c r="B325" s="144"/>
      <c r="C325" s="144"/>
      <c r="D325" s="144"/>
      <c r="E325" s="144"/>
      <c r="G325" s="57"/>
      <c r="K325" s="142"/>
      <c r="L325" s="142"/>
      <c r="N325" s="129"/>
      <c r="O325" s="129"/>
      <c r="P325" s="129"/>
      <c r="Q325" s="129"/>
      <c r="R325" s="129"/>
      <c r="S325" s="129"/>
      <c r="T325" s="129"/>
      <c r="U325" s="129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U325" s="106"/>
      <c r="AV325" s="106"/>
      <c r="AY325" s="120"/>
      <c r="AZ325" s="106"/>
      <c r="BA325" s="120"/>
      <c r="BC325" s="120"/>
    </row>
    <row r="326" spans="1:55" ht="12.75">
      <c r="A326" s="4"/>
      <c r="B326" s="144"/>
      <c r="C326" s="144"/>
      <c r="D326" s="144"/>
      <c r="E326" s="144"/>
      <c r="G326" s="57"/>
      <c r="K326" s="142"/>
      <c r="L326" s="142"/>
      <c r="N326" s="129"/>
      <c r="O326" s="129"/>
      <c r="P326" s="129"/>
      <c r="Q326" s="129"/>
      <c r="R326" s="129"/>
      <c r="S326" s="129"/>
      <c r="T326" s="129"/>
      <c r="U326" s="129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U326" s="106"/>
      <c r="AV326" s="106"/>
      <c r="AY326" s="120"/>
      <c r="AZ326" s="106"/>
      <c r="BA326" s="120"/>
      <c r="BC326" s="120"/>
    </row>
    <row r="327" spans="1:55" ht="12.75">
      <c r="A327" s="4"/>
      <c r="B327" s="144"/>
      <c r="C327" s="144"/>
      <c r="D327" s="144"/>
      <c r="E327" s="144"/>
      <c r="G327" s="57"/>
      <c r="K327" s="142"/>
      <c r="L327" s="142"/>
      <c r="N327" s="129"/>
      <c r="O327" s="129"/>
      <c r="P327" s="129"/>
      <c r="Q327" s="129"/>
      <c r="R327" s="129"/>
      <c r="S327" s="129"/>
      <c r="T327" s="129"/>
      <c r="U327" s="129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U327" s="106"/>
      <c r="AV327" s="106"/>
      <c r="AY327" s="120"/>
      <c r="AZ327" s="106"/>
      <c r="BA327" s="120"/>
      <c r="BC327" s="120"/>
    </row>
    <row r="328" spans="1:55" ht="12.75">
      <c r="A328" s="4"/>
      <c r="B328" s="144"/>
      <c r="C328" s="144"/>
      <c r="D328" s="144"/>
      <c r="E328" s="144"/>
      <c r="G328" s="57"/>
      <c r="K328" s="142"/>
      <c r="L328" s="142"/>
      <c r="N328" s="129"/>
      <c r="O328" s="129"/>
      <c r="P328" s="129"/>
      <c r="Q328" s="129"/>
      <c r="R328" s="129"/>
      <c r="S328" s="129"/>
      <c r="T328" s="129"/>
      <c r="U328" s="129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U328" s="106"/>
      <c r="AV328" s="106"/>
      <c r="AY328" s="120"/>
      <c r="AZ328" s="106"/>
      <c r="BA328" s="120"/>
      <c r="BC328" s="120"/>
    </row>
    <row r="329" spans="1:55" ht="12.75">
      <c r="A329" s="4"/>
      <c r="B329" s="144"/>
      <c r="C329" s="144"/>
      <c r="D329" s="144"/>
      <c r="E329" s="144"/>
      <c r="G329" s="57"/>
      <c r="K329" s="142"/>
      <c r="L329" s="142"/>
      <c r="N329" s="129"/>
      <c r="O329" s="129"/>
      <c r="P329" s="129"/>
      <c r="Q329" s="129"/>
      <c r="R329" s="129"/>
      <c r="S329" s="129"/>
      <c r="T329" s="129"/>
      <c r="U329" s="129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U329" s="106"/>
      <c r="AV329" s="106"/>
      <c r="AY329" s="120"/>
      <c r="AZ329" s="106"/>
      <c r="BA329" s="120"/>
      <c r="BC329" s="120"/>
    </row>
    <row r="330" spans="1:55" ht="12.75">
      <c r="A330" s="4"/>
      <c r="B330" s="144"/>
      <c r="C330" s="144"/>
      <c r="D330" s="144"/>
      <c r="E330" s="144"/>
      <c r="G330" s="57"/>
      <c r="K330" s="142"/>
      <c r="L330" s="142"/>
      <c r="N330" s="129"/>
      <c r="O330" s="129"/>
      <c r="P330" s="129"/>
      <c r="Q330" s="129"/>
      <c r="R330" s="129"/>
      <c r="S330" s="129"/>
      <c r="T330" s="129"/>
      <c r="U330" s="129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U330" s="106"/>
      <c r="AV330" s="106"/>
      <c r="AY330" s="120"/>
      <c r="AZ330" s="106"/>
      <c r="BA330" s="120"/>
      <c r="BC330" s="120"/>
    </row>
    <row r="331" spans="1:55" ht="12.75">
      <c r="A331" s="4"/>
      <c r="B331" s="144"/>
      <c r="C331" s="144"/>
      <c r="D331" s="144"/>
      <c r="E331" s="144"/>
      <c r="G331" s="57"/>
      <c r="K331" s="142"/>
      <c r="L331" s="142"/>
      <c r="N331" s="129"/>
      <c r="O331" s="129"/>
      <c r="P331" s="129"/>
      <c r="Q331" s="129"/>
      <c r="R331" s="129"/>
      <c r="S331" s="129"/>
      <c r="T331" s="129"/>
      <c r="U331" s="129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U331" s="106"/>
      <c r="AV331" s="106"/>
      <c r="AY331" s="120"/>
      <c r="AZ331" s="106"/>
      <c r="BA331" s="120"/>
      <c r="BC331" s="120"/>
    </row>
    <row r="332" spans="1:55" ht="12.75">
      <c r="A332" s="4"/>
      <c r="B332" s="144"/>
      <c r="C332" s="144"/>
      <c r="D332" s="144"/>
      <c r="E332" s="144"/>
      <c r="G332" s="57"/>
      <c r="K332" s="142"/>
      <c r="L332" s="142"/>
      <c r="N332" s="129"/>
      <c r="O332" s="129"/>
      <c r="P332" s="129"/>
      <c r="Q332" s="129"/>
      <c r="R332" s="129"/>
      <c r="S332" s="129"/>
      <c r="T332" s="129"/>
      <c r="U332" s="129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U332" s="106"/>
      <c r="AV332" s="106"/>
      <c r="AY332" s="120"/>
      <c r="AZ332" s="106"/>
      <c r="BA332" s="120"/>
      <c r="BC332" s="120"/>
    </row>
    <row r="333" spans="1:55" ht="12.75">
      <c r="A333" s="4"/>
      <c r="B333" s="144"/>
      <c r="C333" s="144"/>
      <c r="D333" s="144"/>
      <c r="E333" s="144"/>
      <c r="G333" s="57"/>
      <c r="K333" s="142"/>
      <c r="L333" s="142"/>
      <c r="N333" s="129"/>
      <c r="O333" s="129"/>
      <c r="P333" s="129"/>
      <c r="Q333" s="129"/>
      <c r="R333" s="129"/>
      <c r="S333" s="129"/>
      <c r="T333" s="129"/>
      <c r="U333" s="129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U333" s="106"/>
      <c r="AV333" s="106"/>
      <c r="AY333" s="120"/>
      <c r="AZ333" s="106"/>
      <c r="BA333" s="120"/>
      <c r="BC333" s="120"/>
    </row>
    <row r="334" spans="1:55" ht="12.75">
      <c r="A334" s="4"/>
      <c r="B334" s="144"/>
      <c r="C334" s="144"/>
      <c r="D334" s="144"/>
      <c r="E334" s="144"/>
      <c r="G334" s="57"/>
      <c r="K334" s="142"/>
      <c r="L334" s="142"/>
      <c r="N334" s="129"/>
      <c r="O334" s="129"/>
      <c r="P334" s="129"/>
      <c r="Q334" s="129"/>
      <c r="R334" s="129"/>
      <c r="S334" s="129"/>
      <c r="T334" s="129"/>
      <c r="U334" s="129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U334" s="106"/>
      <c r="AV334" s="106"/>
      <c r="AY334" s="120"/>
      <c r="AZ334" s="106"/>
      <c r="BA334" s="120"/>
      <c r="BC334" s="120"/>
    </row>
    <row r="335" spans="1:55" ht="12.75">
      <c r="A335" s="4"/>
      <c r="B335" s="144"/>
      <c r="C335" s="144"/>
      <c r="D335" s="144"/>
      <c r="E335" s="144"/>
      <c r="G335" s="57"/>
      <c r="K335" s="142"/>
      <c r="L335" s="142"/>
      <c r="N335" s="129"/>
      <c r="O335" s="129"/>
      <c r="P335" s="129"/>
      <c r="Q335" s="129"/>
      <c r="R335" s="129"/>
      <c r="S335" s="129"/>
      <c r="T335" s="129"/>
      <c r="U335" s="129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U335" s="106"/>
      <c r="AV335" s="106"/>
      <c r="AY335" s="120"/>
      <c r="AZ335" s="106"/>
      <c r="BA335" s="120"/>
      <c r="BC335" s="120"/>
    </row>
    <row r="336" spans="1:55" ht="12.75">
      <c r="A336" s="4"/>
      <c r="B336" s="144"/>
      <c r="C336" s="144"/>
      <c r="D336" s="144"/>
      <c r="E336" s="144"/>
      <c r="G336" s="57"/>
      <c r="K336" s="142"/>
      <c r="L336" s="142"/>
      <c r="N336" s="129"/>
      <c r="O336" s="129"/>
      <c r="P336" s="129"/>
      <c r="Q336" s="129"/>
      <c r="R336" s="129"/>
      <c r="S336" s="129"/>
      <c r="T336" s="129"/>
      <c r="U336" s="129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U336" s="106"/>
      <c r="AV336" s="106"/>
      <c r="AY336" s="120"/>
      <c r="AZ336" s="106"/>
      <c r="BA336" s="120"/>
      <c r="BC336" s="120"/>
    </row>
    <row r="337" spans="1:55" ht="12.75">
      <c r="A337" s="4"/>
      <c r="B337" s="144"/>
      <c r="C337" s="144"/>
      <c r="D337" s="144"/>
      <c r="E337" s="144"/>
      <c r="G337" s="57"/>
      <c r="K337" s="142"/>
      <c r="L337" s="142"/>
      <c r="N337" s="129"/>
      <c r="O337" s="129"/>
      <c r="P337" s="129"/>
      <c r="Q337" s="129"/>
      <c r="R337" s="129"/>
      <c r="S337" s="129"/>
      <c r="T337" s="129"/>
      <c r="U337" s="129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U337" s="106"/>
      <c r="AV337" s="106"/>
      <c r="AY337" s="120"/>
      <c r="AZ337" s="106"/>
      <c r="BA337" s="120"/>
      <c r="BC337" s="120"/>
    </row>
    <row r="338" spans="1:55" ht="12.75">
      <c r="A338" s="4"/>
      <c r="B338" s="144"/>
      <c r="C338" s="144"/>
      <c r="D338" s="144"/>
      <c r="E338" s="144"/>
      <c r="G338" s="57"/>
      <c r="K338" s="142"/>
      <c r="L338" s="142"/>
      <c r="N338" s="129"/>
      <c r="O338" s="129"/>
      <c r="P338" s="129"/>
      <c r="Q338" s="129"/>
      <c r="R338" s="129"/>
      <c r="S338" s="129"/>
      <c r="T338" s="129"/>
      <c r="U338" s="129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U338" s="106"/>
      <c r="AV338" s="106"/>
      <c r="AY338" s="120"/>
      <c r="AZ338" s="106"/>
      <c r="BA338" s="120"/>
      <c r="BC338" s="120"/>
    </row>
    <row r="339" spans="1:55" ht="12.75">
      <c r="A339" s="4"/>
      <c r="B339" s="144"/>
      <c r="C339" s="144"/>
      <c r="D339" s="144"/>
      <c r="E339" s="144"/>
      <c r="G339" s="57"/>
      <c r="K339" s="142"/>
      <c r="L339" s="142"/>
      <c r="N339" s="129"/>
      <c r="O339" s="129"/>
      <c r="P339" s="129"/>
      <c r="Q339" s="129"/>
      <c r="R339" s="129"/>
      <c r="S339" s="129"/>
      <c r="T339" s="129"/>
      <c r="U339" s="129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U339" s="106"/>
      <c r="AV339" s="106"/>
      <c r="AY339" s="120"/>
      <c r="AZ339" s="106"/>
      <c r="BA339" s="120"/>
      <c r="BC339" s="120"/>
    </row>
    <row r="340" spans="1:55" ht="12.75">
      <c r="A340" s="4"/>
      <c r="B340" s="144"/>
      <c r="C340" s="144"/>
      <c r="D340" s="144"/>
      <c r="E340" s="144"/>
      <c r="G340" s="57"/>
      <c r="K340" s="142"/>
      <c r="L340" s="142"/>
      <c r="N340" s="129"/>
      <c r="O340" s="129"/>
      <c r="P340" s="129"/>
      <c r="Q340" s="129"/>
      <c r="R340" s="129"/>
      <c r="S340" s="129"/>
      <c r="T340" s="129"/>
      <c r="U340" s="129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U340" s="106"/>
      <c r="AV340" s="106"/>
      <c r="AY340" s="120"/>
      <c r="AZ340" s="106"/>
      <c r="BA340" s="120"/>
      <c r="BC340" s="120"/>
    </row>
    <row r="341" spans="1:55" ht="12.75">
      <c r="A341" s="4"/>
      <c r="B341" s="144"/>
      <c r="C341" s="144"/>
      <c r="D341" s="144"/>
      <c r="E341" s="144"/>
      <c r="G341" s="57"/>
      <c r="K341" s="142"/>
      <c r="L341" s="142"/>
      <c r="N341" s="129"/>
      <c r="O341" s="129"/>
      <c r="P341" s="129"/>
      <c r="Q341" s="129"/>
      <c r="R341" s="129"/>
      <c r="S341" s="129"/>
      <c r="T341" s="129"/>
      <c r="U341" s="129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U341" s="106"/>
      <c r="AV341" s="106"/>
      <c r="AY341" s="120"/>
      <c r="AZ341" s="106"/>
      <c r="BA341" s="120"/>
      <c r="BC341" s="120"/>
    </row>
    <row r="342" spans="1:55" ht="12.75">
      <c r="A342" s="4"/>
      <c r="B342" s="144"/>
      <c r="C342" s="144"/>
      <c r="D342" s="144"/>
      <c r="E342" s="144"/>
      <c r="G342" s="57"/>
      <c r="K342" s="142"/>
      <c r="L342" s="142"/>
      <c r="N342" s="129"/>
      <c r="O342" s="129"/>
      <c r="P342" s="129"/>
      <c r="Q342" s="129"/>
      <c r="R342" s="129"/>
      <c r="S342" s="129"/>
      <c r="T342" s="129"/>
      <c r="U342" s="129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U342" s="106"/>
      <c r="AV342" s="106"/>
      <c r="AY342" s="120"/>
      <c r="AZ342" s="106"/>
      <c r="BA342" s="120"/>
      <c r="BC342" s="120"/>
    </row>
    <row r="343" spans="1:55" ht="12.75">
      <c r="A343" s="4"/>
      <c r="B343" s="144"/>
      <c r="C343" s="144"/>
      <c r="D343" s="144"/>
      <c r="E343" s="144"/>
      <c r="G343" s="57"/>
      <c r="K343" s="142"/>
      <c r="L343" s="142"/>
      <c r="N343" s="129"/>
      <c r="O343" s="129"/>
      <c r="P343" s="129"/>
      <c r="Q343" s="129"/>
      <c r="R343" s="129"/>
      <c r="S343" s="129"/>
      <c r="T343" s="129"/>
      <c r="U343" s="129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U343" s="106"/>
      <c r="AV343" s="106"/>
      <c r="AY343" s="120"/>
      <c r="AZ343" s="106"/>
      <c r="BA343" s="120"/>
      <c r="BC343" s="120"/>
    </row>
    <row r="344" spans="1:55" ht="12.75">
      <c r="A344" s="4"/>
      <c r="B344" s="144"/>
      <c r="C344" s="144"/>
      <c r="D344" s="144"/>
      <c r="E344" s="144"/>
      <c r="G344" s="57"/>
      <c r="K344" s="142"/>
      <c r="L344" s="142"/>
      <c r="N344" s="129"/>
      <c r="O344" s="129"/>
      <c r="P344" s="129"/>
      <c r="Q344" s="129"/>
      <c r="R344" s="129"/>
      <c r="S344" s="129"/>
      <c r="T344" s="129"/>
      <c r="U344" s="129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U344" s="106"/>
      <c r="AV344" s="106"/>
      <c r="AY344" s="120"/>
      <c r="AZ344" s="106"/>
      <c r="BA344" s="120"/>
      <c r="BC344" s="120"/>
    </row>
    <row r="345" spans="1:55" ht="12.75">
      <c r="A345" s="4"/>
      <c r="B345" s="144"/>
      <c r="C345" s="144"/>
      <c r="D345" s="144"/>
      <c r="E345" s="144"/>
      <c r="G345" s="57"/>
      <c r="K345" s="142"/>
      <c r="L345" s="142"/>
      <c r="N345" s="129"/>
      <c r="O345" s="129"/>
      <c r="P345" s="129"/>
      <c r="Q345" s="129"/>
      <c r="R345" s="129"/>
      <c r="S345" s="129"/>
      <c r="T345" s="129"/>
      <c r="U345" s="129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U345" s="106"/>
      <c r="AV345" s="106"/>
      <c r="AY345" s="120"/>
      <c r="AZ345" s="106"/>
      <c r="BA345" s="120"/>
      <c r="BC345" s="120"/>
    </row>
    <row r="346" spans="1:55" ht="12.75">
      <c r="A346" s="4"/>
      <c r="B346" s="144"/>
      <c r="C346" s="144"/>
      <c r="D346" s="144"/>
      <c r="E346" s="144"/>
      <c r="G346" s="57"/>
      <c r="K346" s="142"/>
      <c r="L346" s="142"/>
      <c r="N346" s="129"/>
      <c r="O346" s="129"/>
      <c r="P346" s="129"/>
      <c r="Q346" s="129"/>
      <c r="R346" s="129"/>
      <c r="S346" s="129"/>
      <c r="T346" s="129"/>
      <c r="U346" s="129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U346" s="106"/>
      <c r="AV346" s="106"/>
      <c r="AY346" s="120"/>
      <c r="AZ346" s="106"/>
      <c r="BA346" s="120"/>
      <c r="BC346" s="120"/>
    </row>
    <row r="347" spans="1:55" ht="12.75">
      <c r="A347" s="4"/>
      <c r="B347" s="144"/>
      <c r="C347" s="144"/>
      <c r="D347" s="144"/>
      <c r="E347" s="144"/>
      <c r="G347" s="57"/>
      <c r="K347" s="142"/>
      <c r="L347" s="142"/>
      <c r="N347" s="129"/>
      <c r="O347" s="129"/>
      <c r="P347" s="129"/>
      <c r="Q347" s="129"/>
      <c r="R347" s="129"/>
      <c r="S347" s="129"/>
      <c r="T347" s="129"/>
      <c r="U347" s="129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U347" s="106"/>
      <c r="AV347" s="106"/>
      <c r="AY347" s="120"/>
      <c r="AZ347" s="106"/>
      <c r="BA347" s="120"/>
      <c r="BC347" s="120"/>
    </row>
    <row r="348" spans="1:55" ht="12.75">
      <c r="A348" s="4"/>
      <c r="B348" s="144"/>
      <c r="C348" s="144"/>
      <c r="D348" s="144"/>
      <c r="E348" s="144"/>
      <c r="G348" s="57"/>
      <c r="K348" s="142"/>
      <c r="L348" s="142"/>
      <c r="N348" s="129"/>
      <c r="O348" s="129"/>
      <c r="P348" s="129"/>
      <c r="Q348" s="129"/>
      <c r="R348" s="129"/>
      <c r="S348" s="129"/>
      <c r="T348" s="129"/>
      <c r="U348" s="129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U348" s="106"/>
      <c r="AV348" s="106"/>
      <c r="AY348" s="120"/>
      <c r="AZ348" s="106"/>
      <c r="BA348" s="120"/>
      <c r="BC348" s="120"/>
    </row>
    <row r="349" spans="1:55" ht="12.75">
      <c r="A349" s="4"/>
      <c r="B349" s="144"/>
      <c r="C349" s="144"/>
      <c r="D349" s="144"/>
      <c r="E349" s="144"/>
      <c r="K349" s="142"/>
      <c r="L349" s="142"/>
      <c r="N349" s="129"/>
      <c r="O349" s="129"/>
      <c r="P349" s="129"/>
      <c r="Q349" s="129"/>
      <c r="R349" s="129"/>
      <c r="S349" s="129"/>
      <c r="T349" s="129"/>
      <c r="U349" s="129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U349" s="106"/>
      <c r="AV349" s="106"/>
      <c r="AY349" s="120"/>
      <c r="AZ349" s="106"/>
      <c r="BA349" s="120"/>
      <c r="BC349" s="120"/>
    </row>
    <row r="350" spans="1:55" ht="12.75">
      <c r="A350" s="4"/>
      <c r="B350" s="144"/>
      <c r="C350" s="144"/>
      <c r="D350" s="144"/>
      <c r="E350" s="144"/>
      <c r="L350" s="142"/>
      <c r="N350" s="129"/>
      <c r="O350" s="129"/>
      <c r="P350" s="129"/>
      <c r="Q350" s="129"/>
      <c r="R350" s="129"/>
      <c r="S350" s="129"/>
      <c r="T350" s="129"/>
      <c r="U350" s="129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U350" s="106"/>
      <c r="AV350" s="106"/>
      <c r="AY350" s="120"/>
      <c r="AZ350" s="106"/>
      <c r="BA350" s="120"/>
      <c r="BC350" s="120"/>
    </row>
    <row r="351" spans="1:55" ht="12.75">
      <c r="A351" s="4"/>
      <c r="B351" s="144"/>
      <c r="C351" s="144"/>
      <c r="D351" s="144"/>
      <c r="E351" s="144"/>
      <c r="L351" s="142"/>
      <c r="N351" s="129"/>
      <c r="O351" s="129"/>
      <c r="P351" s="129"/>
      <c r="Q351" s="129"/>
      <c r="R351" s="129"/>
      <c r="S351" s="129"/>
      <c r="T351" s="129"/>
      <c r="U351" s="129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U351" s="106"/>
      <c r="AV351" s="106"/>
      <c r="AY351" s="120"/>
      <c r="AZ351" s="106"/>
      <c r="BA351" s="120"/>
      <c r="BC351" s="120"/>
    </row>
    <row r="352" spans="1:55" ht="12.75">
      <c r="A352" s="4"/>
      <c r="B352" s="144"/>
      <c r="C352" s="144"/>
      <c r="D352" s="144"/>
      <c r="E352" s="144"/>
      <c r="L352" s="142"/>
      <c r="N352" s="129"/>
      <c r="O352" s="129"/>
      <c r="P352" s="129"/>
      <c r="Q352" s="129"/>
      <c r="R352" s="129"/>
      <c r="S352" s="129"/>
      <c r="T352" s="129"/>
      <c r="U352" s="129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U352" s="106"/>
      <c r="AV352" s="106"/>
      <c r="AY352" s="120"/>
      <c r="AZ352" s="106"/>
      <c r="BA352" s="120"/>
      <c r="BC352" s="120"/>
    </row>
    <row r="353" spans="1:55" ht="12.75">
      <c r="A353" s="4"/>
      <c r="B353" s="144"/>
      <c r="C353" s="144"/>
      <c r="D353" s="144"/>
      <c r="E353" s="144"/>
      <c r="L353" s="142"/>
      <c r="N353" s="129"/>
      <c r="O353" s="129"/>
      <c r="P353" s="129"/>
      <c r="Q353" s="129"/>
      <c r="R353" s="129"/>
      <c r="S353" s="129"/>
      <c r="T353" s="129"/>
      <c r="U353" s="129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U353" s="106"/>
      <c r="AV353" s="106"/>
      <c r="AY353" s="120"/>
      <c r="AZ353" s="106"/>
      <c r="BA353" s="120"/>
      <c r="BC353" s="120"/>
    </row>
    <row r="354" spans="1:55" ht="12.75">
      <c r="A354" s="4"/>
      <c r="B354" s="144"/>
      <c r="C354" s="144"/>
      <c r="D354" s="144"/>
      <c r="E354" s="144"/>
      <c r="L354" s="142"/>
      <c r="N354" s="129"/>
      <c r="O354" s="129"/>
      <c r="P354" s="129"/>
      <c r="Q354" s="129"/>
      <c r="R354" s="129"/>
      <c r="S354" s="129"/>
      <c r="T354" s="129"/>
      <c r="U354" s="129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U354" s="106"/>
      <c r="AV354" s="106"/>
      <c r="AY354" s="120"/>
      <c r="AZ354" s="106"/>
      <c r="BA354" s="120"/>
      <c r="BC354" s="120"/>
    </row>
    <row r="355" spans="1:55" ht="12.75">
      <c r="A355" s="4"/>
      <c r="B355" s="144"/>
      <c r="C355" s="144"/>
      <c r="D355" s="144"/>
      <c r="E355" s="144"/>
      <c r="L355" s="142"/>
      <c r="N355" s="129"/>
      <c r="O355" s="129"/>
      <c r="P355" s="129"/>
      <c r="Q355" s="129"/>
      <c r="R355" s="129"/>
      <c r="S355" s="129"/>
      <c r="T355" s="129"/>
      <c r="U355" s="129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U355" s="106"/>
      <c r="AV355" s="106"/>
      <c r="AY355" s="120"/>
      <c r="AZ355" s="106"/>
      <c r="BA355" s="120"/>
      <c r="BC355" s="120"/>
    </row>
    <row r="356" spans="1:55" ht="12.75">
      <c r="A356" s="4"/>
      <c r="B356" s="144"/>
      <c r="C356" s="144"/>
      <c r="D356" s="144"/>
      <c r="E356" s="144"/>
      <c r="L356" s="142"/>
      <c r="N356" s="129"/>
      <c r="O356" s="129"/>
      <c r="P356" s="129"/>
      <c r="Q356" s="129"/>
      <c r="R356" s="129"/>
      <c r="S356" s="129"/>
      <c r="T356" s="129"/>
      <c r="U356" s="129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U356" s="106"/>
      <c r="AV356" s="106"/>
      <c r="AY356" s="120"/>
      <c r="AZ356" s="106"/>
      <c r="BA356" s="120"/>
      <c r="BC356" s="120"/>
    </row>
    <row r="357" spans="1:55" ht="12.75">
      <c r="A357" s="4"/>
      <c r="B357" s="144"/>
      <c r="C357" s="144"/>
      <c r="D357" s="144"/>
      <c r="E357" s="144"/>
      <c r="L357" s="142"/>
      <c r="N357" s="129"/>
      <c r="O357" s="129"/>
      <c r="P357" s="129"/>
      <c r="Q357" s="129"/>
      <c r="R357" s="129"/>
      <c r="S357" s="129"/>
      <c r="T357" s="129"/>
      <c r="U357" s="129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U357" s="106"/>
      <c r="AV357" s="106"/>
      <c r="AY357" s="120"/>
      <c r="AZ357" s="106"/>
      <c r="BA357" s="120"/>
      <c r="BC357" s="120"/>
    </row>
    <row r="358" spans="1:55" ht="12.75">
      <c r="A358" s="4"/>
      <c r="B358" s="144"/>
      <c r="C358" s="144"/>
      <c r="D358" s="144"/>
      <c r="E358" s="144"/>
      <c r="L358" s="142"/>
      <c r="N358" s="129"/>
      <c r="O358" s="129"/>
      <c r="P358" s="129"/>
      <c r="Q358" s="129"/>
      <c r="R358" s="129"/>
      <c r="S358" s="129"/>
      <c r="T358" s="129"/>
      <c r="U358" s="129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U358" s="106"/>
      <c r="AV358" s="106"/>
      <c r="AY358" s="120"/>
      <c r="AZ358" s="106"/>
      <c r="BA358" s="120"/>
      <c r="BC358" s="120"/>
    </row>
    <row r="359" spans="1:55" ht="12.75">
      <c r="A359" s="4"/>
      <c r="B359" s="144"/>
      <c r="C359" s="144"/>
      <c r="D359" s="144"/>
      <c r="E359" s="144"/>
      <c r="L359" s="142"/>
      <c r="N359" s="129"/>
      <c r="O359" s="129"/>
      <c r="P359" s="129"/>
      <c r="Q359" s="129"/>
      <c r="R359" s="129"/>
      <c r="S359" s="129"/>
      <c r="T359" s="129"/>
      <c r="U359" s="129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U359" s="106"/>
      <c r="AV359" s="106"/>
      <c r="AY359" s="120"/>
      <c r="AZ359" s="106"/>
      <c r="BA359" s="120"/>
      <c r="BC359" s="120"/>
    </row>
    <row r="360" spans="1:55" ht="12.75">
      <c r="A360" s="4"/>
      <c r="B360" s="144"/>
      <c r="C360" s="144"/>
      <c r="D360" s="144"/>
      <c r="E360" s="144"/>
      <c r="L360" s="142"/>
      <c r="N360" s="129"/>
      <c r="O360" s="129"/>
      <c r="P360" s="129"/>
      <c r="Q360" s="129"/>
      <c r="R360" s="129"/>
      <c r="S360" s="129"/>
      <c r="T360" s="129"/>
      <c r="U360" s="129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U360" s="106"/>
      <c r="AV360" s="106"/>
      <c r="AY360" s="120"/>
      <c r="AZ360" s="106"/>
      <c r="BA360" s="120"/>
      <c r="BC360" s="120"/>
    </row>
    <row r="361" spans="1:55" ht="12.75">
      <c r="A361" s="4"/>
      <c r="B361" s="144"/>
      <c r="C361" s="144"/>
      <c r="D361" s="144"/>
      <c r="E361" s="144"/>
      <c r="L361" s="142"/>
      <c r="N361" s="129"/>
      <c r="O361" s="129"/>
      <c r="P361" s="129"/>
      <c r="Q361" s="129"/>
      <c r="R361" s="129"/>
      <c r="S361" s="129"/>
      <c r="T361" s="129"/>
      <c r="U361" s="129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U361" s="106"/>
      <c r="AV361" s="106"/>
      <c r="AY361" s="120"/>
      <c r="AZ361" s="106"/>
      <c r="BA361" s="120"/>
      <c r="BC361" s="120"/>
    </row>
    <row r="362" spans="1:55" ht="12.75">
      <c r="A362" s="4"/>
      <c r="B362" s="144"/>
      <c r="C362" s="144"/>
      <c r="D362" s="144"/>
      <c r="E362" s="144"/>
      <c r="L362" s="142"/>
      <c r="N362" s="129"/>
      <c r="O362" s="129"/>
      <c r="P362" s="129"/>
      <c r="Q362" s="129"/>
      <c r="R362" s="129"/>
      <c r="S362" s="129"/>
      <c r="T362" s="129"/>
      <c r="U362" s="129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U362" s="106"/>
      <c r="AV362" s="106"/>
      <c r="AY362" s="120"/>
      <c r="AZ362" s="106"/>
      <c r="BA362" s="120"/>
      <c r="BC362" s="120"/>
    </row>
    <row r="363" spans="1:55" ht="12.75">
      <c r="A363" s="4"/>
      <c r="B363" s="144"/>
      <c r="C363" s="144"/>
      <c r="D363" s="144"/>
      <c r="E363" s="144"/>
      <c r="L363" s="142"/>
      <c r="N363" s="129"/>
      <c r="O363" s="129"/>
      <c r="P363" s="129"/>
      <c r="Q363" s="129"/>
      <c r="R363" s="129"/>
      <c r="S363" s="129"/>
      <c r="T363" s="129"/>
      <c r="U363" s="129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U363" s="106"/>
      <c r="AV363" s="106"/>
      <c r="AY363" s="120"/>
      <c r="AZ363" s="106"/>
      <c r="BA363" s="120"/>
      <c r="BC363" s="120"/>
    </row>
    <row r="364" spans="1:55" ht="12.75">
      <c r="A364" s="4"/>
      <c r="B364" s="144"/>
      <c r="C364" s="144"/>
      <c r="D364" s="144"/>
      <c r="E364" s="144"/>
      <c r="L364" s="142"/>
      <c r="N364" s="129"/>
      <c r="O364" s="129"/>
      <c r="P364" s="129"/>
      <c r="Q364" s="129"/>
      <c r="R364" s="129"/>
      <c r="S364" s="129"/>
      <c r="T364" s="129"/>
      <c r="U364" s="129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U364" s="106"/>
      <c r="AV364" s="106"/>
      <c r="AY364" s="120"/>
      <c r="AZ364" s="106"/>
      <c r="BA364" s="120"/>
      <c r="BC364" s="120"/>
    </row>
    <row r="365" spans="1:55" ht="12.75">
      <c r="A365" s="4"/>
      <c r="B365" s="144"/>
      <c r="C365" s="144"/>
      <c r="D365" s="144"/>
      <c r="E365" s="144"/>
      <c r="L365" s="142"/>
      <c r="N365" s="129"/>
      <c r="O365" s="129"/>
      <c r="P365" s="129"/>
      <c r="Q365" s="129"/>
      <c r="R365" s="129"/>
      <c r="S365" s="129"/>
      <c r="T365" s="129"/>
      <c r="U365" s="129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U365" s="106"/>
      <c r="AV365" s="106"/>
      <c r="AY365" s="120"/>
      <c r="AZ365" s="106"/>
      <c r="BA365" s="120"/>
      <c r="BC365" s="120"/>
    </row>
    <row r="366" spans="1:55" ht="12.75">
      <c r="A366" s="4"/>
      <c r="B366" s="144"/>
      <c r="C366" s="144"/>
      <c r="D366" s="144"/>
      <c r="E366" s="144"/>
      <c r="L366" s="142"/>
      <c r="N366" s="129"/>
      <c r="O366" s="129"/>
      <c r="P366" s="129"/>
      <c r="Q366" s="129"/>
      <c r="R366" s="129"/>
      <c r="S366" s="129"/>
      <c r="T366" s="129"/>
      <c r="U366" s="129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U366" s="106"/>
      <c r="AV366" s="106"/>
      <c r="AY366" s="120"/>
      <c r="AZ366" s="106"/>
      <c r="BA366" s="120"/>
      <c r="BC366" s="120"/>
    </row>
    <row r="367" spans="1:55" ht="12.75">
      <c r="A367" s="4"/>
      <c r="B367" s="144"/>
      <c r="C367" s="144"/>
      <c r="D367" s="144"/>
      <c r="E367" s="144"/>
      <c r="L367" s="142"/>
      <c r="N367" s="129"/>
      <c r="O367" s="129"/>
      <c r="P367" s="129"/>
      <c r="Q367" s="129"/>
      <c r="R367" s="129"/>
      <c r="S367" s="129"/>
      <c r="T367" s="129"/>
      <c r="U367" s="129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U367" s="106"/>
      <c r="AV367" s="106"/>
      <c r="AY367" s="120"/>
      <c r="AZ367" s="106"/>
      <c r="BA367" s="120"/>
      <c r="BC367" s="120"/>
    </row>
    <row r="368" spans="1:55" ht="12.75">
      <c r="A368" s="4"/>
      <c r="B368" s="144"/>
      <c r="C368" s="144"/>
      <c r="D368" s="144"/>
      <c r="E368" s="144"/>
      <c r="L368" s="142"/>
      <c r="N368" s="129"/>
      <c r="O368" s="129"/>
      <c r="P368" s="129"/>
      <c r="Q368" s="129"/>
      <c r="R368" s="129"/>
      <c r="S368" s="129"/>
      <c r="T368" s="129"/>
      <c r="U368" s="129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U368" s="106"/>
      <c r="AV368" s="106"/>
      <c r="AY368" s="120"/>
      <c r="AZ368" s="106"/>
      <c r="BA368" s="120"/>
      <c r="BC368" s="120"/>
    </row>
    <row r="369" spans="1:55" ht="12.75">
      <c r="A369" s="4"/>
      <c r="B369" s="144"/>
      <c r="C369" s="144"/>
      <c r="D369" s="144"/>
      <c r="E369" s="144"/>
      <c r="L369" s="142"/>
      <c r="N369" s="129"/>
      <c r="O369" s="129"/>
      <c r="P369" s="129"/>
      <c r="Q369" s="129"/>
      <c r="R369" s="129"/>
      <c r="S369" s="129"/>
      <c r="T369" s="129"/>
      <c r="U369" s="129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U369" s="106"/>
      <c r="AV369" s="106"/>
      <c r="AY369" s="120"/>
      <c r="AZ369" s="106"/>
      <c r="BA369" s="120"/>
      <c r="BC369" s="120"/>
    </row>
    <row r="370" spans="1:55" ht="12.75">
      <c r="A370" s="4"/>
      <c r="B370" s="144"/>
      <c r="C370" s="144"/>
      <c r="D370" s="144"/>
      <c r="E370" s="144"/>
      <c r="L370" s="142"/>
      <c r="N370" s="129"/>
      <c r="O370" s="129"/>
      <c r="P370" s="129"/>
      <c r="Q370" s="129"/>
      <c r="R370" s="129"/>
      <c r="S370" s="129"/>
      <c r="T370" s="129"/>
      <c r="U370" s="129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U370" s="106"/>
      <c r="AV370" s="106"/>
      <c r="AY370" s="120"/>
      <c r="AZ370" s="106"/>
      <c r="BA370" s="120"/>
      <c r="BC370" s="120"/>
    </row>
    <row r="371" spans="1:55" ht="12.75">
      <c r="A371" s="4"/>
      <c r="B371" s="144"/>
      <c r="C371" s="144"/>
      <c r="D371" s="144"/>
      <c r="E371" s="144"/>
      <c r="L371" s="142"/>
      <c r="N371" s="129"/>
      <c r="O371" s="129"/>
      <c r="P371" s="129"/>
      <c r="Q371" s="129"/>
      <c r="R371" s="129"/>
      <c r="S371" s="129"/>
      <c r="T371" s="129"/>
      <c r="U371" s="129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U371" s="106"/>
      <c r="AV371" s="106"/>
      <c r="AY371" s="120"/>
      <c r="AZ371" s="106"/>
      <c r="BA371" s="120"/>
      <c r="BC371" s="120"/>
    </row>
    <row r="372" spans="1:55" ht="12.75">
      <c r="A372" s="4"/>
      <c r="B372" s="144"/>
      <c r="C372" s="144"/>
      <c r="D372" s="144"/>
      <c r="E372" s="144"/>
      <c r="L372" s="142"/>
      <c r="N372" s="129"/>
      <c r="O372" s="129"/>
      <c r="P372" s="129"/>
      <c r="Q372" s="129"/>
      <c r="R372" s="129"/>
      <c r="S372" s="129"/>
      <c r="T372" s="129"/>
      <c r="U372" s="129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U372" s="106"/>
      <c r="AV372" s="106"/>
      <c r="AY372" s="120"/>
      <c r="AZ372" s="106"/>
      <c r="BA372" s="120"/>
      <c r="BC372" s="120"/>
    </row>
    <row r="373" spans="1:55" ht="12.75">
      <c r="A373" s="4"/>
      <c r="B373" s="144"/>
      <c r="C373" s="144"/>
      <c r="D373" s="144"/>
      <c r="E373" s="144"/>
      <c r="L373" s="142"/>
      <c r="N373" s="129"/>
      <c r="O373" s="129"/>
      <c r="P373" s="129"/>
      <c r="Q373" s="129"/>
      <c r="R373" s="129"/>
      <c r="S373" s="129"/>
      <c r="T373" s="129"/>
      <c r="U373" s="129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U373" s="106"/>
      <c r="AV373" s="106"/>
      <c r="AY373" s="120"/>
      <c r="AZ373" s="106"/>
      <c r="BA373" s="120"/>
      <c r="BC373" s="120"/>
    </row>
    <row r="374" spans="1:55" ht="12.75">
      <c r="A374" s="4"/>
      <c r="B374" s="144"/>
      <c r="C374" s="144"/>
      <c r="D374" s="144"/>
      <c r="E374" s="144"/>
      <c r="L374" s="142"/>
      <c r="N374" s="129"/>
      <c r="O374" s="129"/>
      <c r="P374" s="129"/>
      <c r="Q374" s="129"/>
      <c r="R374" s="129"/>
      <c r="S374" s="129"/>
      <c r="T374" s="129"/>
      <c r="U374" s="129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U374" s="106"/>
      <c r="AV374" s="106"/>
      <c r="AY374" s="120"/>
      <c r="AZ374" s="106"/>
      <c r="BA374" s="120"/>
      <c r="BC374" s="120"/>
    </row>
    <row r="375" spans="1:55" ht="12.75">
      <c r="A375" s="4"/>
      <c r="B375" s="144"/>
      <c r="C375" s="144"/>
      <c r="D375" s="144"/>
      <c r="E375" s="144"/>
      <c r="L375" s="142"/>
      <c r="N375" s="129"/>
      <c r="O375" s="129"/>
      <c r="P375" s="129"/>
      <c r="Q375" s="129"/>
      <c r="R375" s="129"/>
      <c r="S375" s="129"/>
      <c r="T375" s="129"/>
      <c r="U375" s="129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U375" s="106"/>
      <c r="AV375" s="106"/>
      <c r="AY375" s="120"/>
      <c r="AZ375" s="106"/>
      <c r="BA375" s="120"/>
      <c r="BC375" s="120"/>
    </row>
    <row r="376" spans="1:55" ht="12.75">
      <c r="A376" s="4"/>
      <c r="B376" s="144"/>
      <c r="C376" s="144"/>
      <c r="D376" s="144"/>
      <c r="E376" s="144"/>
      <c r="L376" s="142"/>
      <c r="N376" s="129"/>
      <c r="O376" s="129"/>
      <c r="P376" s="129"/>
      <c r="Q376" s="129"/>
      <c r="R376" s="129"/>
      <c r="S376" s="129"/>
      <c r="T376" s="129"/>
      <c r="U376" s="129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U376" s="106"/>
      <c r="AV376" s="106"/>
      <c r="AY376" s="120"/>
      <c r="AZ376" s="106"/>
      <c r="BA376" s="120"/>
      <c r="BC376" s="120"/>
    </row>
    <row r="377" spans="1:55" ht="12.75">
      <c r="A377" s="4"/>
      <c r="B377" s="144"/>
      <c r="C377" s="144"/>
      <c r="D377" s="144"/>
      <c r="E377" s="144"/>
      <c r="L377" s="142"/>
      <c r="N377" s="129"/>
      <c r="O377" s="129"/>
      <c r="P377" s="129"/>
      <c r="Q377" s="129"/>
      <c r="R377" s="129"/>
      <c r="S377" s="129"/>
      <c r="T377" s="129"/>
      <c r="U377" s="129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U377" s="106"/>
      <c r="AV377" s="106"/>
      <c r="AY377" s="120"/>
      <c r="AZ377" s="106"/>
      <c r="BA377" s="120"/>
      <c r="BC377" s="120"/>
    </row>
    <row r="378" spans="1:55" ht="12.75">
      <c r="A378" s="4"/>
      <c r="B378" s="144"/>
      <c r="C378" s="144"/>
      <c r="D378" s="144"/>
      <c r="E378" s="144"/>
      <c r="L378" s="142"/>
      <c r="N378" s="129"/>
      <c r="O378" s="129"/>
      <c r="P378" s="129"/>
      <c r="Q378" s="129"/>
      <c r="R378" s="129"/>
      <c r="S378" s="129"/>
      <c r="T378" s="129"/>
      <c r="U378" s="129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U378" s="106"/>
      <c r="AV378" s="106"/>
      <c r="AY378" s="120"/>
      <c r="AZ378" s="106"/>
      <c r="BA378" s="120"/>
      <c r="BC378" s="120"/>
    </row>
    <row r="379" spans="1:55" ht="12.75">
      <c r="A379" s="4"/>
      <c r="B379" s="144"/>
      <c r="C379" s="144"/>
      <c r="D379" s="144"/>
      <c r="E379" s="144"/>
      <c r="L379" s="142"/>
      <c r="N379" s="129"/>
      <c r="O379" s="129"/>
      <c r="P379" s="129"/>
      <c r="Q379" s="129"/>
      <c r="R379" s="129"/>
      <c r="S379" s="129"/>
      <c r="T379" s="129"/>
      <c r="U379" s="129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U379" s="106"/>
      <c r="AV379" s="106"/>
      <c r="AY379" s="120"/>
      <c r="AZ379" s="106"/>
      <c r="BA379" s="120"/>
      <c r="BC379" s="120"/>
    </row>
    <row r="380" spans="1:55" ht="12.75">
      <c r="A380" s="4"/>
      <c r="B380" s="144"/>
      <c r="C380" s="144"/>
      <c r="D380" s="144"/>
      <c r="E380" s="144"/>
      <c r="L380" s="142"/>
      <c r="N380" s="129"/>
      <c r="O380" s="129"/>
      <c r="P380" s="129"/>
      <c r="Q380" s="129"/>
      <c r="R380" s="129"/>
      <c r="S380" s="129"/>
      <c r="T380" s="129"/>
      <c r="U380" s="129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U380" s="106"/>
      <c r="AV380" s="106"/>
      <c r="AY380" s="120"/>
      <c r="AZ380" s="106"/>
      <c r="BA380" s="120"/>
      <c r="BC380" s="120"/>
    </row>
    <row r="381" spans="1:55" ht="12.75">
      <c r="A381" s="4"/>
      <c r="B381" s="144"/>
      <c r="C381" s="144"/>
      <c r="D381" s="144"/>
      <c r="E381" s="144"/>
      <c r="L381" s="142"/>
      <c r="N381" s="129"/>
      <c r="O381" s="129"/>
      <c r="P381" s="129"/>
      <c r="Q381" s="129"/>
      <c r="R381" s="129"/>
      <c r="S381" s="129"/>
      <c r="T381" s="129"/>
      <c r="U381" s="129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U381" s="106"/>
      <c r="AV381" s="106"/>
      <c r="AY381" s="120"/>
      <c r="AZ381" s="106"/>
      <c r="BA381" s="120"/>
      <c r="BC381" s="120"/>
    </row>
    <row r="382" spans="1:55" ht="12.75">
      <c r="A382" s="4"/>
      <c r="B382" s="144"/>
      <c r="C382" s="144"/>
      <c r="D382" s="144"/>
      <c r="E382" s="144"/>
      <c r="L382" s="142"/>
      <c r="N382" s="129"/>
      <c r="O382" s="129"/>
      <c r="P382" s="129"/>
      <c r="Q382" s="129"/>
      <c r="R382" s="129"/>
      <c r="S382" s="129"/>
      <c r="T382" s="129"/>
      <c r="U382" s="129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U382" s="106"/>
      <c r="AV382" s="106"/>
      <c r="AY382" s="120"/>
      <c r="AZ382" s="106"/>
      <c r="BA382" s="120"/>
      <c r="BC382" s="120"/>
    </row>
    <row r="383" spans="1:55" ht="12.75">
      <c r="A383" s="4"/>
      <c r="B383" s="144"/>
      <c r="C383" s="144"/>
      <c r="D383" s="144"/>
      <c r="E383" s="144"/>
      <c r="L383" s="142"/>
      <c r="N383" s="129"/>
      <c r="O383" s="129"/>
      <c r="P383" s="129"/>
      <c r="Q383" s="129"/>
      <c r="R383" s="129"/>
      <c r="S383" s="129"/>
      <c r="T383" s="129"/>
      <c r="U383" s="129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U383" s="106"/>
      <c r="AV383" s="106"/>
      <c r="AY383" s="120"/>
      <c r="AZ383" s="106"/>
      <c r="BA383" s="120"/>
      <c r="BC383" s="120"/>
    </row>
    <row r="384" spans="1:55" ht="12.75">
      <c r="A384" s="4"/>
      <c r="B384" s="144"/>
      <c r="C384" s="144"/>
      <c r="D384" s="144"/>
      <c r="E384" s="144"/>
      <c r="L384" s="142"/>
      <c r="N384" s="129"/>
      <c r="O384" s="129"/>
      <c r="P384" s="129"/>
      <c r="Q384" s="129"/>
      <c r="R384" s="129"/>
      <c r="S384" s="129"/>
      <c r="T384" s="129"/>
      <c r="U384" s="129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U384" s="106"/>
      <c r="AV384" s="106"/>
      <c r="AY384" s="120"/>
      <c r="AZ384" s="106"/>
      <c r="BA384" s="120"/>
      <c r="BC384" s="120"/>
    </row>
    <row r="385" spans="1:55" ht="12.75">
      <c r="A385" s="4"/>
      <c r="B385" s="144"/>
      <c r="C385" s="144"/>
      <c r="D385" s="144"/>
      <c r="E385" s="144"/>
      <c r="L385" s="142"/>
      <c r="N385" s="129"/>
      <c r="O385" s="129"/>
      <c r="P385" s="129"/>
      <c r="Q385" s="129"/>
      <c r="R385" s="129"/>
      <c r="S385" s="129"/>
      <c r="T385" s="129"/>
      <c r="U385" s="129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U385" s="106"/>
      <c r="AV385" s="106"/>
      <c r="AY385" s="120"/>
      <c r="AZ385" s="106"/>
      <c r="BA385" s="120"/>
      <c r="BC385" s="120"/>
    </row>
    <row r="386" spans="1:55" ht="12.75">
      <c r="A386" s="4"/>
      <c r="B386" s="144"/>
      <c r="C386" s="144"/>
      <c r="D386" s="144"/>
      <c r="E386" s="144"/>
      <c r="L386" s="142"/>
      <c r="N386" s="129"/>
      <c r="O386" s="129"/>
      <c r="P386" s="129"/>
      <c r="Q386" s="129"/>
      <c r="R386" s="129"/>
      <c r="S386" s="129"/>
      <c r="T386" s="129"/>
      <c r="U386" s="129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U386" s="106"/>
      <c r="AV386" s="106"/>
      <c r="AY386" s="120"/>
      <c r="AZ386" s="106"/>
      <c r="BA386" s="120"/>
      <c r="BC386" s="120"/>
    </row>
    <row r="387" spans="1:55" ht="12.75">
      <c r="A387" s="4"/>
      <c r="B387" s="144"/>
      <c r="C387" s="144"/>
      <c r="D387" s="144"/>
      <c r="E387" s="144"/>
      <c r="L387" s="142"/>
      <c r="N387" s="129"/>
      <c r="O387" s="129"/>
      <c r="P387" s="129"/>
      <c r="Q387" s="129"/>
      <c r="R387" s="129"/>
      <c r="S387" s="129"/>
      <c r="T387" s="129"/>
      <c r="U387" s="129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U387" s="106"/>
      <c r="AV387" s="106"/>
      <c r="AY387" s="120"/>
      <c r="AZ387" s="106"/>
      <c r="BA387" s="120"/>
      <c r="BC387" s="120"/>
    </row>
    <row r="388" spans="1:55" ht="12.75">
      <c r="A388" s="4"/>
      <c r="B388" s="144"/>
      <c r="C388" s="144"/>
      <c r="D388" s="144"/>
      <c r="E388" s="144"/>
      <c r="L388" s="142"/>
      <c r="N388" s="129"/>
      <c r="O388" s="129"/>
      <c r="P388" s="129"/>
      <c r="Q388" s="129"/>
      <c r="R388" s="129"/>
      <c r="S388" s="129"/>
      <c r="T388" s="129"/>
      <c r="U388" s="129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U388" s="106"/>
      <c r="AV388" s="106"/>
      <c r="AY388" s="120"/>
      <c r="AZ388" s="106"/>
      <c r="BA388" s="120"/>
      <c r="BC388" s="120"/>
    </row>
    <row r="389" spans="1:55" ht="12.75">
      <c r="A389" s="4"/>
      <c r="B389" s="144"/>
      <c r="C389" s="144"/>
      <c r="D389" s="144"/>
      <c r="E389" s="144"/>
      <c r="L389" s="142"/>
      <c r="N389" s="129"/>
      <c r="O389" s="129"/>
      <c r="P389" s="129"/>
      <c r="Q389" s="129"/>
      <c r="R389" s="129"/>
      <c r="S389" s="129"/>
      <c r="T389" s="129"/>
      <c r="U389" s="129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U389" s="106"/>
      <c r="AV389" s="106"/>
      <c r="AY389" s="120"/>
      <c r="AZ389" s="106"/>
      <c r="BA389" s="120"/>
      <c r="BC389" s="120"/>
    </row>
    <row r="390" spans="1:55" ht="12.75">
      <c r="A390" s="4"/>
      <c r="B390" s="144"/>
      <c r="C390" s="144"/>
      <c r="D390" s="144"/>
      <c r="E390" s="144"/>
      <c r="L390" s="142"/>
      <c r="N390" s="129"/>
      <c r="O390" s="129"/>
      <c r="P390" s="129"/>
      <c r="Q390" s="129"/>
      <c r="R390" s="129"/>
      <c r="S390" s="129"/>
      <c r="T390" s="129"/>
      <c r="U390" s="129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U390" s="106"/>
      <c r="AV390" s="106"/>
      <c r="AY390" s="120"/>
      <c r="AZ390" s="106"/>
      <c r="BA390" s="120"/>
      <c r="BC390" s="120"/>
    </row>
    <row r="391" spans="1:55" ht="12.75">
      <c r="A391" s="4"/>
      <c r="B391" s="144"/>
      <c r="C391" s="144"/>
      <c r="D391" s="144"/>
      <c r="E391" s="144"/>
      <c r="L391" s="142"/>
      <c r="N391" s="129"/>
      <c r="O391" s="129"/>
      <c r="P391" s="129"/>
      <c r="Q391" s="129"/>
      <c r="R391" s="129"/>
      <c r="S391" s="129"/>
      <c r="T391" s="129"/>
      <c r="U391" s="129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U391" s="106"/>
      <c r="AV391" s="106"/>
      <c r="AY391" s="120"/>
      <c r="AZ391" s="106"/>
      <c r="BA391" s="120"/>
      <c r="BC391" s="120"/>
    </row>
    <row r="392" spans="1:55" ht="12.75">
      <c r="A392" s="4"/>
      <c r="B392" s="144"/>
      <c r="C392" s="144"/>
      <c r="D392" s="144"/>
      <c r="E392" s="144"/>
      <c r="L392" s="142"/>
      <c r="N392" s="129"/>
      <c r="O392" s="129"/>
      <c r="P392" s="129"/>
      <c r="Q392" s="129"/>
      <c r="R392" s="129"/>
      <c r="S392" s="129"/>
      <c r="T392" s="129"/>
      <c r="U392" s="129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U392" s="106"/>
      <c r="AV392" s="106"/>
      <c r="AY392" s="120"/>
      <c r="AZ392" s="106"/>
      <c r="BA392" s="120"/>
      <c r="BC392" s="120"/>
    </row>
    <row r="393" spans="1:55" ht="12.75">
      <c r="A393" s="4"/>
      <c r="B393" s="144"/>
      <c r="C393" s="144"/>
      <c r="D393" s="144"/>
      <c r="E393" s="144"/>
      <c r="L393" s="142"/>
      <c r="N393" s="129"/>
      <c r="O393" s="129"/>
      <c r="P393" s="129"/>
      <c r="Q393" s="129"/>
      <c r="R393" s="129"/>
      <c r="S393" s="129"/>
      <c r="T393" s="129"/>
      <c r="U393" s="129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U393" s="106"/>
      <c r="AV393" s="106"/>
      <c r="AY393" s="120"/>
      <c r="AZ393" s="106"/>
      <c r="BA393" s="120"/>
      <c r="BC393" s="120"/>
    </row>
    <row r="394" spans="1:55" ht="12.75">
      <c r="A394" s="4"/>
      <c r="B394" s="144"/>
      <c r="C394" s="144"/>
      <c r="D394" s="144"/>
      <c r="E394" s="144"/>
      <c r="L394" s="142"/>
      <c r="N394" s="129"/>
      <c r="O394" s="129"/>
      <c r="P394" s="129"/>
      <c r="Q394" s="129"/>
      <c r="R394" s="129"/>
      <c r="S394" s="129"/>
      <c r="T394" s="129"/>
      <c r="U394" s="129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U394" s="106"/>
      <c r="AV394" s="106"/>
      <c r="AY394" s="120"/>
      <c r="AZ394" s="106"/>
      <c r="BA394" s="120"/>
      <c r="BC394" s="120"/>
    </row>
    <row r="395" spans="1:55" ht="12.75">
      <c r="A395" s="4"/>
      <c r="B395" s="144"/>
      <c r="C395" s="144"/>
      <c r="D395" s="144"/>
      <c r="E395" s="144"/>
      <c r="L395" s="142"/>
      <c r="N395" s="129"/>
      <c r="O395" s="129"/>
      <c r="P395" s="129"/>
      <c r="Q395" s="129"/>
      <c r="R395" s="129"/>
      <c r="S395" s="129"/>
      <c r="T395" s="129"/>
      <c r="U395" s="129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U395" s="106"/>
      <c r="AV395" s="106"/>
      <c r="AY395" s="120"/>
      <c r="AZ395" s="106"/>
      <c r="BA395" s="120"/>
      <c r="BC395" s="120"/>
    </row>
    <row r="396" spans="1:55" ht="12.75">
      <c r="A396" s="4"/>
      <c r="B396" s="144"/>
      <c r="C396" s="144"/>
      <c r="D396" s="144"/>
      <c r="E396" s="144"/>
      <c r="L396" s="142"/>
      <c r="N396" s="129"/>
      <c r="O396" s="129"/>
      <c r="P396" s="129"/>
      <c r="Q396" s="129"/>
      <c r="R396" s="129"/>
      <c r="S396" s="129"/>
      <c r="T396" s="129"/>
      <c r="U396" s="129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U396" s="106"/>
      <c r="AV396" s="106"/>
      <c r="AY396" s="120"/>
      <c r="AZ396" s="106"/>
      <c r="BA396" s="120"/>
      <c r="BC396" s="120"/>
    </row>
    <row r="397" spans="1:55" ht="12.75">
      <c r="A397" s="4"/>
      <c r="B397" s="144"/>
      <c r="C397" s="144"/>
      <c r="D397" s="144"/>
      <c r="E397" s="144"/>
      <c r="L397" s="142"/>
      <c r="N397" s="129"/>
      <c r="O397" s="129"/>
      <c r="P397" s="129"/>
      <c r="Q397" s="129"/>
      <c r="R397" s="129"/>
      <c r="S397" s="129"/>
      <c r="T397" s="129"/>
      <c r="U397" s="129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U397" s="106"/>
      <c r="AV397" s="106"/>
      <c r="AY397" s="120"/>
      <c r="AZ397" s="106"/>
      <c r="BA397" s="120"/>
      <c r="BC397" s="120"/>
    </row>
    <row r="398" spans="1:55" ht="12.75">
      <c r="A398" s="4"/>
      <c r="B398" s="144"/>
      <c r="C398" s="144"/>
      <c r="D398" s="144"/>
      <c r="E398" s="144"/>
      <c r="L398" s="142"/>
      <c r="N398" s="129"/>
      <c r="O398" s="129"/>
      <c r="P398" s="129"/>
      <c r="Q398" s="129"/>
      <c r="R398" s="129"/>
      <c r="S398" s="129"/>
      <c r="T398" s="129"/>
      <c r="U398" s="129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U398" s="106"/>
      <c r="AV398" s="106"/>
      <c r="AY398" s="120"/>
      <c r="AZ398" s="106"/>
      <c r="BA398" s="120"/>
      <c r="BC398" s="120"/>
    </row>
    <row r="399" spans="1:55" ht="12.75">
      <c r="A399" s="4"/>
      <c r="B399" s="144"/>
      <c r="C399" s="144"/>
      <c r="D399" s="144"/>
      <c r="E399" s="144"/>
      <c r="L399" s="142"/>
      <c r="N399" s="129"/>
      <c r="O399" s="129"/>
      <c r="P399" s="129"/>
      <c r="Q399" s="129"/>
      <c r="R399" s="129"/>
      <c r="S399" s="129"/>
      <c r="T399" s="129"/>
      <c r="U399" s="129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U399" s="106"/>
      <c r="AV399" s="106"/>
      <c r="AY399" s="120"/>
      <c r="AZ399" s="106"/>
      <c r="BA399" s="120"/>
      <c r="BC399" s="120"/>
    </row>
    <row r="400" spans="1:55" ht="12.75">
      <c r="A400" s="4"/>
      <c r="B400" s="144"/>
      <c r="C400" s="144"/>
      <c r="D400" s="144"/>
      <c r="E400" s="144"/>
      <c r="L400" s="142"/>
      <c r="N400" s="129"/>
      <c r="O400" s="129"/>
      <c r="P400" s="129"/>
      <c r="Q400" s="129"/>
      <c r="R400" s="129"/>
      <c r="S400" s="129"/>
      <c r="T400" s="129"/>
      <c r="U400" s="129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U400" s="106"/>
      <c r="AV400" s="106"/>
      <c r="AY400" s="120"/>
      <c r="AZ400" s="106"/>
      <c r="BA400" s="120"/>
      <c r="BC400" s="120"/>
    </row>
    <row r="401" spans="1:55" ht="12.75">
      <c r="A401" s="4"/>
      <c r="B401" s="144"/>
      <c r="C401" s="144"/>
      <c r="D401" s="144"/>
      <c r="E401" s="144"/>
      <c r="L401" s="142"/>
      <c r="N401" s="129"/>
      <c r="O401" s="129"/>
      <c r="P401" s="129"/>
      <c r="Q401" s="129"/>
      <c r="R401" s="129"/>
      <c r="S401" s="129"/>
      <c r="T401" s="129"/>
      <c r="U401" s="129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U401" s="106"/>
      <c r="AV401" s="106"/>
      <c r="AY401" s="120"/>
      <c r="AZ401" s="106"/>
      <c r="BA401" s="120"/>
      <c r="BC401" s="120"/>
    </row>
    <row r="402" spans="1:55" ht="12.75">
      <c r="A402" s="4"/>
      <c r="B402" s="144"/>
      <c r="C402" s="144"/>
      <c r="D402" s="144"/>
      <c r="E402" s="144"/>
      <c r="L402" s="142"/>
      <c r="N402" s="129"/>
      <c r="O402" s="129"/>
      <c r="P402" s="129"/>
      <c r="Q402" s="129"/>
      <c r="R402" s="129"/>
      <c r="S402" s="129"/>
      <c r="T402" s="129"/>
      <c r="U402" s="129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U402" s="106"/>
      <c r="AV402" s="106"/>
      <c r="AY402" s="120"/>
      <c r="AZ402" s="106"/>
      <c r="BA402" s="120"/>
      <c r="BC402" s="120"/>
    </row>
    <row r="403" spans="1:55" ht="12.75">
      <c r="A403" s="4"/>
      <c r="B403" s="144"/>
      <c r="C403" s="144"/>
      <c r="D403" s="144"/>
      <c r="E403" s="144"/>
      <c r="N403" s="129"/>
      <c r="O403" s="129"/>
      <c r="P403" s="129"/>
      <c r="Q403" s="129"/>
      <c r="R403" s="129"/>
      <c r="S403" s="129"/>
      <c r="T403" s="129"/>
      <c r="U403" s="129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U403" s="106"/>
      <c r="AV403" s="106"/>
      <c r="AY403" s="120"/>
      <c r="AZ403" s="106"/>
      <c r="BA403" s="120"/>
      <c r="BC403" s="120"/>
    </row>
    <row r="404" spans="1:55" ht="12.75">
      <c r="A404" s="4"/>
      <c r="B404" s="144"/>
      <c r="C404" s="144"/>
      <c r="D404" s="144"/>
      <c r="E404" s="144"/>
      <c r="N404" s="129"/>
      <c r="O404" s="129"/>
      <c r="P404" s="129"/>
      <c r="Q404" s="129"/>
      <c r="R404" s="129"/>
      <c r="S404" s="129"/>
      <c r="T404" s="129"/>
      <c r="U404" s="129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U404" s="106"/>
      <c r="AV404" s="106"/>
      <c r="AY404" s="120"/>
      <c r="AZ404" s="106"/>
      <c r="BA404" s="120"/>
      <c r="BC404" s="120"/>
    </row>
    <row r="405" spans="1:55" ht="12.75">
      <c r="A405" s="4"/>
      <c r="B405" s="144"/>
      <c r="C405" s="144"/>
      <c r="D405" s="144"/>
      <c r="E405" s="144"/>
      <c r="N405" s="129"/>
      <c r="O405" s="129"/>
      <c r="P405" s="129"/>
      <c r="Q405" s="129"/>
      <c r="R405" s="129"/>
      <c r="S405" s="129"/>
      <c r="T405" s="129"/>
      <c r="U405" s="129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U405" s="106"/>
      <c r="AV405" s="106"/>
      <c r="AY405" s="120"/>
      <c r="AZ405" s="106"/>
      <c r="BA405" s="120"/>
      <c r="BC405" s="120"/>
    </row>
    <row r="406" spans="1:55" ht="12.75">
      <c r="A406" s="4"/>
      <c r="B406" s="144"/>
      <c r="C406" s="144"/>
      <c r="D406" s="144"/>
      <c r="E406" s="144"/>
      <c r="N406" s="129"/>
      <c r="O406" s="129"/>
      <c r="P406" s="129"/>
      <c r="Q406" s="129"/>
      <c r="R406" s="129"/>
      <c r="S406" s="129"/>
      <c r="T406" s="129"/>
      <c r="U406" s="129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U406" s="106"/>
      <c r="AV406" s="106"/>
      <c r="AY406" s="120"/>
      <c r="AZ406" s="106"/>
      <c r="BA406" s="120"/>
      <c r="BC406" s="120"/>
    </row>
    <row r="407" spans="1:55" ht="12.75">
      <c r="A407" s="4"/>
      <c r="B407" s="144"/>
      <c r="C407" s="144"/>
      <c r="D407" s="144"/>
      <c r="E407" s="144"/>
      <c r="N407" s="129"/>
      <c r="O407" s="129"/>
      <c r="P407" s="129"/>
      <c r="Q407" s="129"/>
      <c r="R407" s="129"/>
      <c r="S407" s="129"/>
      <c r="T407" s="129"/>
      <c r="U407" s="129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U407" s="106"/>
      <c r="AV407" s="106"/>
      <c r="AY407" s="120"/>
      <c r="AZ407" s="106"/>
      <c r="BA407" s="120"/>
      <c r="BC407" s="120"/>
    </row>
    <row r="408" spans="1:55" ht="12.75">
      <c r="A408" s="4"/>
      <c r="B408" s="106"/>
      <c r="C408" s="106"/>
      <c r="D408" s="106"/>
      <c r="E408" s="106"/>
      <c r="N408" s="129"/>
      <c r="O408" s="129"/>
      <c r="P408" s="129"/>
      <c r="Q408" s="129"/>
      <c r="R408" s="129"/>
      <c r="S408" s="129"/>
      <c r="T408" s="129"/>
      <c r="U408" s="129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U408" s="106"/>
      <c r="AV408" s="106"/>
      <c r="AY408" s="120"/>
      <c r="AZ408" s="106"/>
      <c r="BA408" s="120"/>
      <c r="BC408" s="120"/>
    </row>
    <row r="409" spans="1:55" ht="12.75">
      <c r="A409" s="4"/>
      <c r="B409" s="106"/>
      <c r="C409" s="106"/>
      <c r="D409" s="106"/>
      <c r="E409" s="106"/>
      <c r="N409" s="129"/>
      <c r="O409" s="129"/>
      <c r="P409" s="129"/>
      <c r="Q409" s="129"/>
      <c r="R409" s="129"/>
      <c r="S409" s="129"/>
      <c r="T409" s="129"/>
      <c r="U409" s="129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U409" s="106"/>
      <c r="AV409" s="106"/>
      <c r="AY409" s="120"/>
      <c r="AZ409" s="106"/>
      <c r="BA409" s="120"/>
      <c r="BC409" s="120"/>
    </row>
    <row r="410" spans="1:55" ht="12.75">
      <c r="A410" s="4"/>
      <c r="B410" s="106"/>
      <c r="C410" s="106"/>
      <c r="D410" s="106"/>
      <c r="E410" s="106"/>
      <c r="N410" s="129"/>
      <c r="O410" s="129"/>
      <c r="P410" s="129"/>
      <c r="Q410" s="129"/>
      <c r="R410" s="129"/>
      <c r="S410" s="129"/>
      <c r="T410" s="129"/>
      <c r="U410" s="129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U410" s="106"/>
      <c r="AV410" s="106"/>
      <c r="AY410" s="120"/>
      <c r="AZ410" s="106"/>
      <c r="BA410" s="120"/>
      <c r="BC410" s="120"/>
    </row>
    <row r="411" spans="1:55" ht="12.75">
      <c r="A411" s="4"/>
      <c r="B411" s="106"/>
      <c r="C411" s="106"/>
      <c r="D411" s="106"/>
      <c r="E411" s="106"/>
      <c r="N411" s="129"/>
      <c r="O411" s="129"/>
      <c r="P411" s="129"/>
      <c r="Q411" s="129"/>
      <c r="R411" s="129"/>
      <c r="S411" s="129"/>
      <c r="T411" s="129"/>
      <c r="U411" s="129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U411" s="106"/>
      <c r="AV411" s="106"/>
      <c r="AY411" s="120"/>
      <c r="AZ411" s="106"/>
      <c r="BA411" s="120"/>
      <c r="BC411" s="120"/>
    </row>
    <row r="412" spans="1:55" ht="12.75">
      <c r="A412" s="4"/>
      <c r="B412" s="106"/>
      <c r="C412" s="106"/>
      <c r="D412" s="106"/>
      <c r="E412" s="106"/>
      <c r="N412" s="129"/>
      <c r="O412" s="129"/>
      <c r="P412" s="129"/>
      <c r="Q412" s="129"/>
      <c r="R412" s="129"/>
      <c r="S412" s="129"/>
      <c r="T412" s="129"/>
      <c r="U412" s="129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U412" s="106"/>
      <c r="AV412" s="106"/>
      <c r="AY412" s="120"/>
      <c r="AZ412" s="106"/>
      <c r="BA412" s="120"/>
      <c r="BC412" s="120"/>
    </row>
    <row r="413" spans="1:55" ht="12.75">
      <c r="A413" s="4"/>
      <c r="B413" s="106"/>
      <c r="C413" s="106"/>
      <c r="D413" s="106"/>
      <c r="E413" s="106"/>
      <c r="N413" s="129"/>
      <c r="O413" s="129"/>
      <c r="P413" s="129"/>
      <c r="Q413" s="129"/>
      <c r="R413" s="129"/>
      <c r="S413" s="129"/>
      <c r="T413" s="129"/>
      <c r="U413" s="129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U413" s="106"/>
      <c r="AV413" s="106"/>
      <c r="AY413" s="120"/>
      <c r="AZ413" s="106"/>
      <c r="BA413" s="120"/>
      <c r="BC413" s="120"/>
    </row>
    <row r="414" spans="1:55" ht="12.75">
      <c r="A414" s="4"/>
      <c r="B414" s="106"/>
      <c r="C414" s="106"/>
      <c r="D414" s="106"/>
      <c r="E414" s="106"/>
      <c r="N414" s="129"/>
      <c r="O414" s="129"/>
      <c r="P414" s="129"/>
      <c r="Q414" s="129"/>
      <c r="R414" s="129"/>
      <c r="S414" s="129"/>
      <c r="T414" s="129"/>
      <c r="U414" s="129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U414" s="106"/>
      <c r="AV414" s="106"/>
      <c r="AY414" s="120"/>
      <c r="AZ414" s="106"/>
      <c r="BA414" s="120"/>
      <c r="BC414" s="120"/>
    </row>
    <row r="415" spans="1:55" ht="12.75">
      <c r="A415" s="4"/>
      <c r="B415" s="106"/>
      <c r="C415" s="106"/>
      <c r="D415" s="106"/>
      <c r="E415" s="106"/>
      <c r="N415" s="129"/>
      <c r="O415" s="129"/>
      <c r="P415" s="129"/>
      <c r="Q415" s="129"/>
      <c r="R415" s="129"/>
      <c r="S415" s="129"/>
      <c r="T415" s="129"/>
      <c r="U415" s="129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U415" s="106"/>
      <c r="AV415" s="106"/>
      <c r="AY415" s="120"/>
      <c r="AZ415" s="106"/>
      <c r="BA415" s="120"/>
      <c r="BC415" s="120"/>
    </row>
    <row r="416" spans="1:55" ht="12.75">
      <c r="A416" s="4"/>
      <c r="B416" s="106"/>
      <c r="C416" s="106"/>
      <c r="D416" s="106"/>
      <c r="E416" s="106"/>
      <c r="N416" s="129"/>
      <c r="O416" s="129"/>
      <c r="P416" s="129"/>
      <c r="Q416" s="129"/>
      <c r="R416" s="129"/>
      <c r="S416" s="129"/>
      <c r="T416" s="129"/>
      <c r="U416" s="129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U416" s="106"/>
      <c r="AV416" s="106"/>
      <c r="AY416" s="120"/>
      <c r="AZ416" s="106"/>
      <c r="BA416" s="120"/>
      <c r="BC416" s="120"/>
    </row>
    <row r="417" spans="1:55" ht="12.75">
      <c r="A417" s="4"/>
      <c r="B417" s="106"/>
      <c r="C417" s="106"/>
      <c r="D417" s="106"/>
      <c r="E417" s="106"/>
      <c r="N417" s="129"/>
      <c r="O417" s="129"/>
      <c r="P417" s="129"/>
      <c r="Q417" s="129"/>
      <c r="R417" s="129"/>
      <c r="S417" s="129"/>
      <c r="T417" s="129"/>
      <c r="U417" s="129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U417" s="106"/>
      <c r="AV417" s="106"/>
      <c r="AY417" s="120"/>
      <c r="AZ417" s="106"/>
      <c r="BA417" s="120"/>
      <c r="BC417" s="120"/>
    </row>
    <row r="418" spans="1:55" ht="12.75">
      <c r="A418" s="4"/>
      <c r="B418" s="106"/>
      <c r="C418" s="106"/>
      <c r="D418" s="106"/>
      <c r="E418" s="106"/>
      <c r="N418" s="129"/>
      <c r="O418" s="129"/>
      <c r="P418" s="129"/>
      <c r="Q418" s="129"/>
      <c r="R418" s="129"/>
      <c r="S418" s="129"/>
      <c r="T418" s="129"/>
      <c r="U418" s="129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U418" s="106"/>
      <c r="AV418" s="106"/>
      <c r="AY418" s="120"/>
      <c r="AZ418" s="106"/>
      <c r="BA418" s="120"/>
      <c r="BC418" s="120"/>
    </row>
    <row r="419" spans="1:55" ht="12.75">
      <c r="A419" s="4"/>
      <c r="B419" s="106"/>
      <c r="C419" s="106"/>
      <c r="D419" s="106"/>
      <c r="E419" s="106"/>
      <c r="N419" s="129"/>
      <c r="O419" s="129"/>
      <c r="P419" s="129"/>
      <c r="Q419" s="129"/>
      <c r="R419" s="129"/>
      <c r="S419" s="129"/>
      <c r="T419" s="129"/>
      <c r="U419" s="129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U419" s="106"/>
      <c r="AV419" s="106"/>
      <c r="AY419" s="120"/>
      <c r="AZ419" s="106"/>
      <c r="BA419" s="120"/>
      <c r="BC419" s="120"/>
    </row>
    <row r="420" spans="1:55" ht="12.75">
      <c r="A420" s="4"/>
      <c r="B420" s="106"/>
      <c r="C420" s="106"/>
      <c r="D420" s="106"/>
      <c r="E420" s="106"/>
      <c r="N420" s="129"/>
      <c r="O420" s="129"/>
      <c r="P420" s="129"/>
      <c r="Q420" s="129"/>
      <c r="R420" s="129"/>
      <c r="S420" s="129"/>
      <c r="T420" s="129"/>
      <c r="U420" s="129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U420" s="106"/>
      <c r="AV420" s="106"/>
      <c r="AY420" s="120"/>
      <c r="AZ420" s="106"/>
      <c r="BA420" s="120"/>
      <c r="BC420" s="120"/>
    </row>
    <row r="421" spans="1:55" ht="12.75">
      <c r="A421" s="4"/>
      <c r="B421" s="106"/>
      <c r="C421" s="106"/>
      <c r="D421" s="106"/>
      <c r="E421" s="106"/>
      <c r="N421" s="129"/>
      <c r="O421" s="129"/>
      <c r="P421" s="129"/>
      <c r="Q421" s="129"/>
      <c r="R421" s="129"/>
      <c r="S421" s="129"/>
      <c r="T421" s="129"/>
      <c r="U421" s="129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U421" s="106"/>
      <c r="AV421" s="106"/>
      <c r="AY421" s="120"/>
      <c r="AZ421" s="106"/>
      <c r="BA421" s="120"/>
      <c r="BC421" s="120"/>
    </row>
    <row r="422" spans="1:55" ht="12.75">
      <c r="A422" s="4"/>
      <c r="B422" s="106"/>
      <c r="C422" s="106"/>
      <c r="D422" s="106"/>
      <c r="E422" s="106"/>
      <c r="N422" s="129"/>
      <c r="O422" s="129"/>
      <c r="P422" s="129"/>
      <c r="Q422" s="129"/>
      <c r="R422" s="129"/>
      <c r="S422" s="129"/>
      <c r="T422" s="129"/>
      <c r="U422" s="129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U422" s="106"/>
      <c r="AV422" s="106"/>
      <c r="AY422" s="120"/>
      <c r="AZ422" s="106"/>
      <c r="BA422" s="120"/>
      <c r="BC422" s="120"/>
    </row>
    <row r="423" spans="1:55" ht="12.75">
      <c r="A423" s="4"/>
      <c r="B423" s="106"/>
      <c r="C423" s="106"/>
      <c r="D423" s="106"/>
      <c r="E423" s="106"/>
      <c r="N423" s="129"/>
      <c r="O423" s="129"/>
      <c r="P423" s="129"/>
      <c r="Q423" s="129"/>
      <c r="R423" s="129"/>
      <c r="S423" s="129"/>
      <c r="T423" s="129"/>
      <c r="U423" s="129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U423" s="106"/>
      <c r="AV423" s="106"/>
      <c r="AY423" s="120"/>
      <c r="AZ423" s="106"/>
      <c r="BA423" s="120"/>
      <c r="BC423" s="120"/>
    </row>
    <row r="424" spans="1:55" ht="12.75">
      <c r="A424" s="4"/>
      <c r="B424" s="106"/>
      <c r="C424" s="106"/>
      <c r="D424" s="106"/>
      <c r="E424" s="106"/>
      <c r="N424" s="129"/>
      <c r="O424" s="129"/>
      <c r="P424" s="129"/>
      <c r="Q424" s="129"/>
      <c r="R424" s="129"/>
      <c r="S424" s="129"/>
      <c r="T424" s="129"/>
      <c r="U424" s="129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U424" s="106"/>
      <c r="AV424" s="106"/>
      <c r="AY424" s="120"/>
      <c r="AZ424" s="106"/>
      <c r="BA424" s="120"/>
      <c r="BC424" s="120"/>
    </row>
    <row r="425" spans="1:55" ht="12.75">
      <c r="A425" s="4"/>
      <c r="B425" s="106"/>
      <c r="C425" s="106"/>
      <c r="D425" s="106"/>
      <c r="E425" s="106"/>
      <c r="N425" s="129"/>
      <c r="O425" s="129"/>
      <c r="P425" s="129"/>
      <c r="Q425" s="129"/>
      <c r="R425" s="129"/>
      <c r="S425" s="129"/>
      <c r="T425" s="129"/>
      <c r="U425" s="129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U425" s="106"/>
      <c r="AV425" s="106"/>
      <c r="AY425" s="120"/>
      <c r="AZ425" s="106"/>
      <c r="BA425" s="120"/>
      <c r="BC425" s="120"/>
    </row>
    <row r="426" spans="1:55" ht="12.75">
      <c r="A426" s="4"/>
      <c r="B426" s="106"/>
      <c r="C426" s="106"/>
      <c r="D426" s="106"/>
      <c r="E426" s="106"/>
      <c r="N426" s="129"/>
      <c r="O426" s="129"/>
      <c r="P426" s="129"/>
      <c r="Q426" s="129"/>
      <c r="R426" s="129"/>
      <c r="S426" s="129"/>
      <c r="T426" s="129"/>
      <c r="U426" s="129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U426" s="106"/>
      <c r="AV426" s="106"/>
      <c r="AY426" s="120"/>
      <c r="AZ426" s="106"/>
      <c r="BA426" s="120"/>
      <c r="BC426" s="120"/>
    </row>
    <row r="427" spans="1:55" ht="12.75">
      <c r="A427" s="4"/>
      <c r="B427" s="106"/>
      <c r="C427" s="106"/>
      <c r="D427" s="106"/>
      <c r="E427" s="106"/>
      <c r="N427" s="129"/>
      <c r="O427" s="129"/>
      <c r="P427" s="129"/>
      <c r="Q427" s="129"/>
      <c r="R427" s="129"/>
      <c r="S427" s="129"/>
      <c r="T427" s="129"/>
      <c r="U427" s="129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U427" s="106"/>
      <c r="AV427" s="106"/>
      <c r="AY427" s="120"/>
      <c r="AZ427" s="106"/>
      <c r="BA427" s="120"/>
      <c r="BC427" s="120"/>
    </row>
    <row r="428" spans="1:55" ht="12.75">
      <c r="A428" s="4"/>
      <c r="B428" s="106"/>
      <c r="C428" s="106"/>
      <c r="D428" s="106"/>
      <c r="E428" s="106"/>
      <c r="N428" s="129"/>
      <c r="O428" s="129"/>
      <c r="P428" s="129"/>
      <c r="Q428" s="129"/>
      <c r="R428" s="129"/>
      <c r="S428" s="129"/>
      <c r="T428" s="129"/>
      <c r="U428" s="129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U428" s="106"/>
      <c r="AV428" s="106"/>
      <c r="AY428" s="120"/>
      <c r="AZ428" s="106"/>
      <c r="BA428" s="120"/>
      <c r="BC428" s="120"/>
    </row>
    <row r="429" spans="1:55" ht="12.75">
      <c r="A429" s="4"/>
      <c r="B429" s="106"/>
      <c r="C429" s="106"/>
      <c r="D429" s="106"/>
      <c r="E429" s="106"/>
      <c r="N429" s="129"/>
      <c r="O429" s="129"/>
      <c r="P429" s="129"/>
      <c r="Q429" s="129"/>
      <c r="R429" s="129"/>
      <c r="S429" s="129"/>
      <c r="T429" s="129"/>
      <c r="U429" s="129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U429" s="106"/>
      <c r="AV429" s="106"/>
      <c r="AY429" s="120"/>
      <c r="AZ429" s="106"/>
      <c r="BA429" s="120"/>
      <c r="BC429" s="120"/>
    </row>
    <row r="430" spans="1:55" ht="12.75">
      <c r="A430" s="4"/>
      <c r="B430" s="106"/>
      <c r="C430" s="106"/>
      <c r="D430" s="106"/>
      <c r="E430" s="106"/>
      <c r="N430" s="129"/>
      <c r="O430" s="129"/>
      <c r="P430" s="129"/>
      <c r="Q430" s="129"/>
      <c r="R430" s="129"/>
      <c r="S430" s="129"/>
      <c r="T430" s="129"/>
      <c r="U430" s="129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U430" s="106"/>
      <c r="AV430" s="106"/>
      <c r="AY430" s="120"/>
      <c r="AZ430" s="106"/>
      <c r="BA430" s="120"/>
      <c r="BC430" s="120"/>
    </row>
    <row r="431" spans="1:55" ht="12.75">
      <c r="A431" s="4"/>
      <c r="B431" s="106"/>
      <c r="C431" s="106"/>
      <c r="D431" s="106"/>
      <c r="E431" s="106"/>
      <c r="N431" s="129"/>
      <c r="O431" s="129"/>
      <c r="P431" s="129"/>
      <c r="Q431" s="129"/>
      <c r="R431" s="129"/>
      <c r="S431" s="129"/>
      <c r="T431" s="129"/>
      <c r="U431" s="129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U431" s="106"/>
      <c r="AV431" s="106"/>
      <c r="AY431" s="120"/>
      <c r="AZ431" s="106"/>
      <c r="BA431" s="120"/>
      <c r="BC431" s="120"/>
    </row>
    <row r="432" spans="1:55" ht="12.75">
      <c r="A432" s="4"/>
      <c r="B432" s="106"/>
      <c r="C432" s="106"/>
      <c r="D432" s="106"/>
      <c r="E432" s="106"/>
      <c r="N432" s="129"/>
      <c r="O432" s="129"/>
      <c r="P432" s="129"/>
      <c r="Q432" s="129"/>
      <c r="R432" s="129"/>
      <c r="S432" s="129"/>
      <c r="T432" s="129"/>
      <c r="U432" s="129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U432" s="106"/>
      <c r="AV432" s="106"/>
      <c r="AY432" s="120"/>
      <c r="AZ432" s="106"/>
      <c r="BA432" s="120"/>
      <c r="BC432" s="120"/>
    </row>
    <row r="433" spans="1:55" ht="12.75">
      <c r="A433" s="4"/>
      <c r="B433" s="106"/>
      <c r="C433" s="106"/>
      <c r="D433" s="106"/>
      <c r="E433" s="106"/>
      <c r="N433" s="129"/>
      <c r="O433" s="129"/>
      <c r="P433" s="129"/>
      <c r="Q433" s="129"/>
      <c r="R433" s="129"/>
      <c r="S433" s="129"/>
      <c r="T433" s="129"/>
      <c r="U433" s="129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U433" s="106"/>
      <c r="AV433" s="106"/>
      <c r="AY433" s="120"/>
      <c r="AZ433" s="106"/>
      <c r="BA433" s="120"/>
      <c r="BC433" s="120"/>
    </row>
    <row r="434" spans="1:55" ht="12.75">
      <c r="A434" s="4"/>
      <c r="B434" s="106"/>
      <c r="C434" s="106"/>
      <c r="D434" s="106"/>
      <c r="E434" s="106"/>
      <c r="N434" s="129"/>
      <c r="O434" s="129"/>
      <c r="P434" s="129"/>
      <c r="Q434" s="129"/>
      <c r="R434" s="129"/>
      <c r="S434" s="129"/>
      <c r="T434" s="129"/>
      <c r="U434" s="129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U434" s="106"/>
      <c r="AV434" s="106"/>
      <c r="AY434" s="120"/>
      <c r="AZ434" s="106"/>
      <c r="BA434" s="120"/>
      <c r="BC434" s="120"/>
    </row>
    <row r="435" spans="1:55" ht="12.75">
      <c r="A435" s="4"/>
      <c r="B435" s="106"/>
      <c r="C435" s="106"/>
      <c r="D435" s="106"/>
      <c r="E435" s="106"/>
      <c r="N435" s="129"/>
      <c r="O435" s="129"/>
      <c r="P435" s="129"/>
      <c r="Q435" s="129"/>
      <c r="R435" s="129"/>
      <c r="S435" s="129"/>
      <c r="T435" s="129"/>
      <c r="U435" s="129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U435" s="106"/>
      <c r="AV435" s="106"/>
      <c r="AY435" s="120"/>
      <c r="AZ435" s="106"/>
      <c r="BA435" s="120"/>
      <c r="BC435" s="120"/>
    </row>
    <row r="436" spans="1:55" ht="12.75">
      <c r="A436" s="4"/>
      <c r="B436" s="106"/>
      <c r="C436" s="106"/>
      <c r="D436" s="106"/>
      <c r="E436" s="106"/>
      <c r="N436" s="129"/>
      <c r="O436" s="129"/>
      <c r="P436" s="129"/>
      <c r="Q436" s="129"/>
      <c r="R436" s="129"/>
      <c r="S436" s="129"/>
      <c r="T436" s="129"/>
      <c r="U436" s="129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U436" s="106"/>
      <c r="AV436" s="106"/>
      <c r="AY436" s="120"/>
      <c r="AZ436" s="106"/>
      <c r="BA436" s="120"/>
      <c r="BC436" s="120"/>
    </row>
    <row r="437" spans="1:55" ht="12.75">
      <c r="A437" s="4"/>
      <c r="B437" s="106"/>
      <c r="C437" s="106"/>
      <c r="D437" s="106"/>
      <c r="E437" s="106"/>
      <c r="N437" s="129"/>
      <c r="O437" s="129"/>
      <c r="P437" s="129"/>
      <c r="Q437" s="129"/>
      <c r="R437" s="129"/>
      <c r="S437" s="129"/>
      <c r="T437" s="129"/>
      <c r="U437" s="129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U437" s="106"/>
      <c r="AV437" s="106"/>
      <c r="AY437" s="120"/>
      <c r="AZ437" s="106"/>
      <c r="BA437" s="120"/>
      <c r="BC437" s="120"/>
    </row>
    <row r="438" spans="1:55" ht="12.75">
      <c r="A438" s="4"/>
      <c r="B438" s="106"/>
      <c r="C438" s="106"/>
      <c r="D438" s="106"/>
      <c r="E438" s="106"/>
      <c r="N438" s="129"/>
      <c r="O438" s="129"/>
      <c r="P438" s="129"/>
      <c r="Q438" s="129"/>
      <c r="R438" s="129"/>
      <c r="S438" s="129"/>
      <c r="T438" s="129"/>
      <c r="U438" s="129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U438" s="106"/>
      <c r="AV438" s="106"/>
      <c r="AY438" s="120"/>
      <c r="AZ438" s="106"/>
      <c r="BA438" s="120"/>
      <c r="BC438" s="120"/>
    </row>
    <row r="439" spans="1:55" ht="12.75">
      <c r="A439" s="4"/>
      <c r="B439" s="106"/>
      <c r="C439" s="106"/>
      <c r="D439" s="106"/>
      <c r="E439" s="106"/>
      <c r="N439" s="129"/>
      <c r="O439" s="129"/>
      <c r="P439" s="129"/>
      <c r="Q439" s="129"/>
      <c r="R439" s="129"/>
      <c r="S439" s="129"/>
      <c r="T439" s="129"/>
      <c r="U439" s="129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U439" s="106"/>
      <c r="AV439" s="106"/>
      <c r="AY439" s="120"/>
      <c r="AZ439" s="106"/>
      <c r="BA439" s="120"/>
      <c r="BC439" s="120"/>
    </row>
    <row r="440" spans="1:55" ht="12.75">
      <c r="A440" s="4"/>
      <c r="B440" s="106"/>
      <c r="C440" s="106"/>
      <c r="D440" s="106"/>
      <c r="E440" s="106"/>
      <c r="N440" s="129"/>
      <c r="O440" s="129"/>
      <c r="P440" s="129"/>
      <c r="Q440" s="129"/>
      <c r="R440" s="129"/>
      <c r="S440" s="129"/>
      <c r="T440" s="129"/>
      <c r="U440" s="129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U440" s="106"/>
      <c r="AV440" s="106"/>
      <c r="AY440" s="120"/>
      <c r="AZ440" s="106"/>
      <c r="BA440" s="120"/>
      <c r="BC440" s="120"/>
    </row>
    <row r="441" spans="1:55" ht="12.75">
      <c r="A441" s="4"/>
      <c r="B441" s="106"/>
      <c r="C441" s="106"/>
      <c r="D441" s="106"/>
      <c r="E441" s="106"/>
      <c r="N441" s="129"/>
      <c r="O441" s="129"/>
      <c r="P441" s="129"/>
      <c r="Q441" s="129"/>
      <c r="R441" s="129"/>
      <c r="S441" s="129"/>
      <c r="T441" s="129"/>
      <c r="U441" s="129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U441" s="106"/>
      <c r="AV441" s="106"/>
      <c r="AY441" s="120"/>
      <c r="AZ441" s="106"/>
      <c r="BA441" s="120"/>
      <c r="BC441" s="120"/>
    </row>
    <row r="442" spans="1:55" ht="12.75">
      <c r="A442" s="4"/>
      <c r="B442" s="106"/>
      <c r="C442" s="106"/>
      <c r="D442" s="106"/>
      <c r="E442" s="106"/>
      <c r="N442" s="129"/>
      <c r="O442" s="129"/>
      <c r="P442" s="129"/>
      <c r="Q442" s="129"/>
      <c r="R442" s="129"/>
      <c r="S442" s="129"/>
      <c r="T442" s="129"/>
      <c r="U442" s="129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U442" s="106"/>
      <c r="AV442" s="106"/>
      <c r="AY442" s="120"/>
      <c r="AZ442" s="106"/>
      <c r="BA442" s="120"/>
      <c r="BC442" s="120"/>
    </row>
    <row r="443" spans="1:55" ht="12.75">
      <c r="A443" s="4"/>
      <c r="B443" s="106"/>
      <c r="C443" s="106"/>
      <c r="D443" s="106"/>
      <c r="E443" s="106"/>
      <c r="N443" s="129"/>
      <c r="O443" s="129"/>
      <c r="P443" s="129"/>
      <c r="Q443" s="129"/>
      <c r="R443" s="129"/>
      <c r="S443" s="129"/>
      <c r="T443" s="129"/>
      <c r="U443" s="129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U443" s="106"/>
      <c r="AV443" s="106"/>
      <c r="AY443" s="120"/>
      <c r="AZ443" s="106"/>
      <c r="BA443" s="120"/>
      <c r="BC443" s="120"/>
    </row>
    <row r="444" spans="1:55" ht="12.75">
      <c r="A444" s="4"/>
      <c r="B444" s="106"/>
      <c r="C444" s="106"/>
      <c r="D444" s="106"/>
      <c r="E444" s="106"/>
      <c r="N444" s="129"/>
      <c r="O444" s="129"/>
      <c r="P444" s="129"/>
      <c r="Q444" s="129"/>
      <c r="R444" s="129"/>
      <c r="S444" s="129"/>
      <c r="T444" s="129"/>
      <c r="U444" s="129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U444" s="106"/>
      <c r="AV444" s="106"/>
      <c r="AY444" s="120"/>
      <c r="AZ444" s="106"/>
      <c r="BA444" s="120"/>
      <c r="BC444" s="120"/>
    </row>
    <row r="445" spans="1:55" ht="12.75">
      <c r="A445" s="4"/>
      <c r="B445" s="106"/>
      <c r="C445" s="106"/>
      <c r="D445" s="106"/>
      <c r="E445" s="106"/>
      <c r="N445" s="129"/>
      <c r="O445" s="129"/>
      <c r="P445" s="129"/>
      <c r="Q445" s="129"/>
      <c r="R445" s="129"/>
      <c r="S445" s="129"/>
      <c r="T445" s="129"/>
      <c r="U445" s="129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U445" s="106"/>
      <c r="AV445" s="106"/>
      <c r="AY445" s="120"/>
      <c r="AZ445" s="106"/>
      <c r="BA445" s="120"/>
      <c r="BC445" s="120"/>
    </row>
    <row r="446" spans="1:55" ht="12.75">
      <c r="A446" s="4"/>
      <c r="B446" s="106"/>
      <c r="C446" s="106"/>
      <c r="D446" s="106"/>
      <c r="E446" s="106"/>
      <c r="N446" s="129"/>
      <c r="O446" s="129"/>
      <c r="P446" s="129"/>
      <c r="Q446" s="129"/>
      <c r="R446" s="129"/>
      <c r="S446" s="129"/>
      <c r="T446" s="129"/>
      <c r="U446" s="129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U446" s="106"/>
      <c r="AV446" s="106"/>
      <c r="AY446" s="120"/>
      <c r="AZ446" s="106"/>
      <c r="BA446" s="120"/>
      <c r="BC446" s="120"/>
    </row>
    <row r="447" spans="1:55" ht="12.75">
      <c r="A447" s="4"/>
      <c r="B447" s="106"/>
      <c r="C447" s="106"/>
      <c r="D447" s="106"/>
      <c r="E447" s="106"/>
      <c r="N447" s="129"/>
      <c r="O447" s="129"/>
      <c r="P447" s="129"/>
      <c r="Q447" s="129"/>
      <c r="R447" s="129"/>
      <c r="S447" s="129"/>
      <c r="T447" s="129"/>
      <c r="U447" s="129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U447" s="106"/>
      <c r="AV447" s="106"/>
      <c r="AY447" s="120"/>
      <c r="AZ447" s="106"/>
      <c r="BA447" s="120"/>
      <c r="BC447" s="120"/>
    </row>
    <row r="448" spans="1:55" ht="12.75">
      <c r="A448" s="4"/>
      <c r="B448" s="106"/>
      <c r="C448" s="106"/>
      <c r="D448" s="106"/>
      <c r="E448" s="106"/>
      <c r="N448" s="129"/>
      <c r="O448" s="129"/>
      <c r="P448" s="129"/>
      <c r="Q448" s="129"/>
      <c r="R448" s="129"/>
      <c r="S448" s="129"/>
      <c r="T448" s="129"/>
      <c r="U448" s="129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U448" s="106"/>
      <c r="AV448" s="106"/>
      <c r="AY448" s="120"/>
      <c r="AZ448" s="106"/>
      <c r="BA448" s="120"/>
      <c r="BC448" s="120"/>
    </row>
    <row r="449" spans="1:55" ht="12.75">
      <c r="A449" s="4"/>
      <c r="B449" s="106"/>
      <c r="C449" s="106"/>
      <c r="D449" s="106"/>
      <c r="E449" s="106"/>
      <c r="N449" s="129"/>
      <c r="O449" s="129"/>
      <c r="P449" s="129"/>
      <c r="Q449" s="129"/>
      <c r="R449" s="129"/>
      <c r="S449" s="129"/>
      <c r="T449" s="129"/>
      <c r="U449" s="129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U449" s="106"/>
      <c r="AV449" s="106"/>
      <c r="AY449" s="120"/>
      <c r="AZ449" s="106"/>
      <c r="BA449" s="120"/>
      <c r="BC449" s="120"/>
    </row>
    <row r="450" spans="1:55" ht="12.75">
      <c r="A450" s="4"/>
      <c r="B450" s="106"/>
      <c r="C450" s="106"/>
      <c r="D450" s="106"/>
      <c r="E450" s="106"/>
      <c r="N450" s="129"/>
      <c r="O450" s="129"/>
      <c r="P450" s="129"/>
      <c r="Q450" s="129"/>
      <c r="R450" s="129"/>
      <c r="S450" s="129"/>
      <c r="T450" s="129"/>
      <c r="U450" s="129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U450" s="106"/>
      <c r="AV450" s="106"/>
      <c r="AY450" s="120"/>
      <c r="AZ450" s="106"/>
      <c r="BA450" s="120"/>
      <c r="BC450" s="120"/>
    </row>
    <row r="451" spans="1:55" ht="12.75">
      <c r="A451" s="4"/>
      <c r="B451" s="106"/>
      <c r="C451" s="106"/>
      <c r="D451" s="106"/>
      <c r="E451" s="106"/>
      <c r="N451" s="129"/>
      <c r="O451" s="129"/>
      <c r="P451" s="129"/>
      <c r="Q451" s="129"/>
      <c r="R451" s="129"/>
      <c r="S451" s="129"/>
      <c r="T451" s="129"/>
      <c r="U451" s="129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U451" s="106"/>
      <c r="AV451" s="106"/>
      <c r="AY451" s="120"/>
      <c r="AZ451" s="106"/>
      <c r="BA451" s="120"/>
      <c r="BC451" s="120"/>
    </row>
    <row r="452" spans="1:55" ht="12.75">
      <c r="A452" s="4"/>
      <c r="B452" s="106"/>
      <c r="C452" s="106"/>
      <c r="D452" s="106"/>
      <c r="E452" s="106"/>
      <c r="N452" s="129"/>
      <c r="O452" s="129"/>
      <c r="P452" s="129"/>
      <c r="Q452" s="129"/>
      <c r="R452" s="129"/>
      <c r="S452" s="129"/>
      <c r="T452" s="129"/>
      <c r="U452" s="129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U452" s="106"/>
      <c r="AV452" s="106"/>
      <c r="AY452" s="120"/>
      <c r="AZ452" s="106"/>
      <c r="BA452" s="120"/>
      <c r="BC452" s="120"/>
    </row>
    <row r="453" spans="1:55" ht="12.75">
      <c r="A453" s="4"/>
      <c r="B453" s="106"/>
      <c r="C453" s="106"/>
      <c r="D453" s="106"/>
      <c r="E453" s="106"/>
      <c r="N453" s="129"/>
      <c r="O453" s="129"/>
      <c r="P453" s="129"/>
      <c r="Q453" s="129"/>
      <c r="R453" s="129"/>
      <c r="S453" s="129"/>
      <c r="T453" s="129"/>
      <c r="U453" s="129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U453" s="106"/>
      <c r="AV453" s="106"/>
      <c r="AY453" s="120"/>
      <c r="AZ453" s="106"/>
      <c r="BA453" s="120"/>
      <c r="BC453" s="120"/>
    </row>
    <row r="454" spans="1:55" ht="12.75">
      <c r="A454" s="4"/>
      <c r="B454" s="106"/>
      <c r="C454" s="106"/>
      <c r="D454" s="106"/>
      <c r="E454" s="106"/>
      <c r="N454" s="129"/>
      <c r="O454" s="129"/>
      <c r="P454" s="129"/>
      <c r="Q454" s="129"/>
      <c r="R454" s="129"/>
      <c r="S454" s="129"/>
      <c r="T454" s="129"/>
      <c r="U454" s="129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U454" s="106"/>
      <c r="AV454" s="106"/>
      <c r="AY454" s="120"/>
      <c r="AZ454" s="106"/>
      <c r="BA454" s="120"/>
      <c r="BC454" s="120"/>
    </row>
    <row r="455" spans="1:55" ht="12.75">
      <c r="A455" s="4"/>
      <c r="B455" s="106"/>
      <c r="C455" s="106"/>
      <c r="D455" s="106"/>
      <c r="E455" s="106"/>
      <c r="N455" s="129"/>
      <c r="O455" s="129"/>
      <c r="P455" s="129"/>
      <c r="Q455" s="129"/>
      <c r="R455" s="129"/>
      <c r="S455" s="129"/>
      <c r="T455" s="129"/>
      <c r="U455" s="129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U455" s="106"/>
      <c r="AV455" s="106"/>
      <c r="AY455" s="120"/>
      <c r="AZ455" s="106"/>
      <c r="BA455" s="120"/>
      <c r="BC455" s="120"/>
    </row>
    <row r="456" spans="1:55" ht="12.75">
      <c r="A456" s="4"/>
      <c r="B456" s="106"/>
      <c r="C456" s="106"/>
      <c r="D456" s="106"/>
      <c r="E456" s="106"/>
      <c r="N456" s="129"/>
      <c r="O456" s="129"/>
      <c r="P456" s="129"/>
      <c r="Q456" s="129"/>
      <c r="R456" s="129"/>
      <c r="S456" s="129"/>
      <c r="T456" s="129"/>
      <c r="U456" s="129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U456" s="106"/>
      <c r="AV456" s="106"/>
      <c r="AY456" s="120"/>
      <c r="AZ456" s="106"/>
      <c r="BA456" s="120"/>
      <c r="BC456" s="120"/>
    </row>
    <row r="457" spans="1:55" ht="12.75">
      <c r="A457" s="4"/>
      <c r="B457" s="106"/>
      <c r="C457" s="106"/>
      <c r="D457" s="106"/>
      <c r="E457" s="106"/>
      <c r="N457" s="129"/>
      <c r="O457" s="129"/>
      <c r="P457" s="129"/>
      <c r="Q457" s="129"/>
      <c r="R457" s="129"/>
      <c r="S457" s="129"/>
      <c r="T457" s="129"/>
      <c r="U457" s="129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U457" s="106"/>
      <c r="AV457" s="106"/>
      <c r="AY457" s="120"/>
      <c r="AZ457" s="106"/>
      <c r="BA457" s="120"/>
      <c r="BC457" s="120"/>
    </row>
    <row r="458" spans="1:55" ht="12.75">
      <c r="A458" s="4"/>
      <c r="B458" s="106"/>
      <c r="C458" s="106"/>
      <c r="D458" s="106"/>
      <c r="E458" s="106"/>
      <c r="N458" s="129"/>
      <c r="O458" s="129"/>
      <c r="P458" s="129"/>
      <c r="Q458" s="129"/>
      <c r="R458" s="129"/>
      <c r="S458" s="129"/>
      <c r="T458" s="129"/>
      <c r="U458" s="129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U458" s="106"/>
      <c r="AV458" s="106"/>
      <c r="AY458" s="120"/>
      <c r="AZ458" s="106"/>
      <c r="BA458" s="120"/>
      <c r="BC458" s="120"/>
    </row>
    <row r="459" spans="1:55" ht="12.75">
      <c r="A459" s="4"/>
      <c r="B459" s="106"/>
      <c r="C459" s="106"/>
      <c r="D459" s="106"/>
      <c r="E459" s="106"/>
      <c r="N459" s="129"/>
      <c r="O459" s="129"/>
      <c r="P459" s="129"/>
      <c r="Q459" s="129"/>
      <c r="R459" s="129"/>
      <c r="S459" s="129"/>
      <c r="T459" s="129"/>
      <c r="U459" s="129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U459" s="106"/>
      <c r="AV459" s="106"/>
      <c r="AY459" s="120"/>
      <c r="AZ459" s="106"/>
      <c r="BA459" s="120"/>
      <c r="BC459" s="120"/>
    </row>
    <row r="460" spans="1:55" ht="12.75">
      <c r="A460" s="4"/>
      <c r="B460" s="106"/>
      <c r="C460" s="106"/>
      <c r="D460" s="106"/>
      <c r="E460" s="106"/>
      <c r="N460" s="129"/>
      <c r="O460" s="129"/>
      <c r="P460" s="129"/>
      <c r="Q460" s="129"/>
      <c r="R460" s="129"/>
      <c r="S460" s="129"/>
      <c r="T460" s="129"/>
      <c r="U460" s="129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U460" s="106"/>
      <c r="AV460" s="106"/>
      <c r="AY460" s="120"/>
      <c r="AZ460" s="106"/>
      <c r="BA460" s="120"/>
      <c r="BC460" s="120"/>
    </row>
    <row r="461" spans="1:55" ht="12.75">
      <c r="A461" s="4"/>
      <c r="B461" s="106"/>
      <c r="C461" s="106"/>
      <c r="D461" s="106"/>
      <c r="E461" s="106"/>
      <c r="N461" s="129"/>
      <c r="O461" s="129"/>
      <c r="P461" s="129"/>
      <c r="Q461" s="129"/>
      <c r="R461" s="129"/>
      <c r="S461" s="129"/>
      <c r="T461" s="129"/>
      <c r="U461" s="129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U461" s="106"/>
      <c r="AV461" s="106"/>
      <c r="AY461" s="120"/>
      <c r="AZ461" s="106"/>
      <c r="BA461" s="120"/>
      <c r="BC461" s="120"/>
    </row>
    <row r="462" spans="1:55" ht="12.75">
      <c r="A462" s="4"/>
      <c r="B462" s="106"/>
      <c r="C462" s="106"/>
      <c r="D462" s="106"/>
      <c r="E462" s="106"/>
      <c r="N462" s="129"/>
      <c r="O462" s="129"/>
      <c r="P462" s="129"/>
      <c r="Q462" s="129"/>
      <c r="R462" s="129"/>
      <c r="S462" s="129"/>
      <c r="T462" s="129"/>
      <c r="U462" s="129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U462" s="106"/>
      <c r="AV462" s="106"/>
      <c r="AY462" s="120"/>
      <c r="AZ462" s="106"/>
      <c r="BA462" s="120"/>
      <c r="BC462" s="120"/>
    </row>
    <row r="463" spans="1:55" ht="12.75">
      <c r="A463" s="4"/>
      <c r="B463" s="106"/>
      <c r="C463" s="106"/>
      <c r="D463" s="106"/>
      <c r="E463" s="106"/>
      <c r="N463" s="129"/>
      <c r="O463" s="129"/>
      <c r="P463" s="129"/>
      <c r="Q463" s="129"/>
      <c r="R463" s="129"/>
      <c r="S463" s="129"/>
      <c r="T463" s="129"/>
      <c r="U463" s="129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U463" s="106"/>
      <c r="AV463" s="106"/>
      <c r="AY463" s="120"/>
      <c r="AZ463" s="106"/>
      <c r="BA463" s="120"/>
      <c r="BC463" s="120"/>
    </row>
    <row r="464" spans="1:55" ht="12.75">
      <c r="A464" s="4"/>
      <c r="B464" s="106"/>
      <c r="C464" s="106"/>
      <c r="D464" s="106"/>
      <c r="E464" s="106"/>
      <c r="N464" s="129"/>
      <c r="O464" s="129"/>
      <c r="P464" s="129"/>
      <c r="Q464" s="129"/>
      <c r="R464" s="129"/>
      <c r="S464" s="129"/>
      <c r="T464" s="129"/>
      <c r="U464" s="129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U464" s="106"/>
      <c r="AV464" s="106"/>
      <c r="AY464" s="120"/>
      <c r="AZ464" s="106"/>
      <c r="BA464" s="120"/>
      <c r="BC464" s="120"/>
    </row>
    <row r="465" spans="1:55" ht="12.75">
      <c r="A465" s="4"/>
      <c r="B465" s="106"/>
      <c r="C465" s="106"/>
      <c r="D465" s="106"/>
      <c r="E465" s="106"/>
      <c r="N465" s="129"/>
      <c r="O465" s="129"/>
      <c r="P465" s="129"/>
      <c r="Q465" s="129"/>
      <c r="R465" s="129"/>
      <c r="S465" s="129"/>
      <c r="T465" s="129"/>
      <c r="U465" s="129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U465" s="106"/>
      <c r="AV465" s="106"/>
      <c r="AY465" s="120"/>
      <c r="AZ465" s="106"/>
      <c r="BA465" s="120"/>
      <c r="BC465" s="120"/>
    </row>
    <row r="466" spans="1:55" ht="12.75">
      <c r="A466" s="4"/>
      <c r="B466" s="106"/>
      <c r="C466" s="106"/>
      <c r="D466" s="106"/>
      <c r="E466" s="106"/>
      <c r="N466" s="129"/>
      <c r="O466" s="129"/>
      <c r="P466" s="129"/>
      <c r="Q466" s="129"/>
      <c r="R466" s="129"/>
      <c r="S466" s="129"/>
      <c r="T466" s="129"/>
      <c r="U466" s="129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U466" s="106"/>
      <c r="AV466" s="106"/>
      <c r="AY466" s="120"/>
      <c r="AZ466" s="106"/>
      <c r="BA466" s="120"/>
      <c r="BC466" s="120"/>
    </row>
    <row r="467" spans="1:55" ht="12.75">
      <c r="A467" s="4"/>
      <c r="B467" s="106"/>
      <c r="C467" s="106"/>
      <c r="D467" s="106"/>
      <c r="E467" s="106"/>
      <c r="N467" s="129"/>
      <c r="O467" s="129"/>
      <c r="P467" s="129"/>
      <c r="Q467" s="129"/>
      <c r="R467" s="129"/>
      <c r="S467" s="129"/>
      <c r="T467" s="129"/>
      <c r="U467" s="129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U467" s="106"/>
      <c r="AV467" s="106"/>
      <c r="AY467" s="120"/>
      <c r="AZ467" s="106"/>
      <c r="BA467" s="120"/>
      <c r="BC467" s="120"/>
    </row>
    <row r="468" spans="1:55" ht="12.75">
      <c r="A468" s="4"/>
      <c r="B468" s="106"/>
      <c r="C468" s="106"/>
      <c r="D468" s="106"/>
      <c r="E468" s="106"/>
      <c r="N468" s="129"/>
      <c r="O468" s="129"/>
      <c r="P468" s="129"/>
      <c r="Q468" s="129"/>
      <c r="R468" s="129"/>
      <c r="S468" s="129"/>
      <c r="T468" s="129"/>
      <c r="U468" s="129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U468" s="106"/>
      <c r="AV468" s="106"/>
      <c r="AY468" s="120"/>
      <c r="AZ468" s="106"/>
      <c r="BA468" s="120"/>
      <c r="BC468" s="120"/>
    </row>
    <row r="469" spans="1:55" ht="12.75">
      <c r="A469" s="4"/>
      <c r="B469" s="106"/>
      <c r="C469" s="106"/>
      <c r="D469" s="106"/>
      <c r="E469" s="106"/>
      <c r="N469" s="129"/>
      <c r="O469" s="129"/>
      <c r="P469" s="129"/>
      <c r="Q469" s="129"/>
      <c r="R469" s="129"/>
      <c r="S469" s="129"/>
      <c r="T469" s="129"/>
      <c r="U469" s="129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U469" s="106"/>
      <c r="AV469" s="106"/>
      <c r="AY469" s="120"/>
      <c r="AZ469" s="106"/>
      <c r="BA469" s="120"/>
      <c r="BC469" s="120"/>
    </row>
    <row r="470" spans="1:55" ht="12.75">
      <c r="A470" s="4"/>
      <c r="B470" s="106"/>
      <c r="C470" s="106"/>
      <c r="D470" s="106"/>
      <c r="E470" s="106"/>
      <c r="N470" s="129"/>
      <c r="O470" s="129"/>
      <c r="P470" s="129"/>
      <c r="Q470" s="129"/>
      <c r="R470" s="129"/>
      <c r="S470" s="129"/>
      <c r="T470" s="129"/>
      <c r="U470" s="129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U470" s="106"/>
      <c r="AV470" s="106"/>
      <c r="AY470" s="120"/>
      <c r="AZ470" s="106"/>
      <c r="BA470" s="120"/>
      <c r="BC470" s="120"/>
    </row>
    <row r="471" spans="1:55" ht="12.75">
      <c r="A471" s="4"/>
      <c r="B471" s="106"/>
      <c r="C471" s="106"/>
      <c r="D471" s="106"/>
      <c r="E471" s="106"/>
      <c r="N471" s="129"/>
      <c r="O471" s="129"/>
      <c r="P471" s="129"/>
      <c r="Q471" s="129"/>
      <c r="R471" s="129"/>
      <c r="S471" s="129"/>
      <c r="T471" s="129"/>
      <c r="U471" s="129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U471" s="106"/>
      <c r="AV471" s="106"/>
      <c r="AY471" s="120"/>
      <c r="AZ471" s="106"/>
      <c r="BA471" s="120"/>
      <c r="BC471" s="120"/>
    </row>
    <row r="472" spans="1:55" ht="12.75">
      <c r="A472" s="4"/>
      <c r="B472" s="106"/>
      <c r="C472" s="106"/>
      <c r="D472" s="106"/>
      <c r="E472" s="106"/>
      <c r="N472" s="129"/>
      <c r="O472" s="129"/>
      <c r="P472" s="129"/>
      <c r="Q472" s="129"/>
      <c r="R472" s="129"/>
      <c r="S472" s="129"/>
      <c r="T472" s="129"/>
      <c r="U472" s="129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U472" s="106"/>
      <c r="AV472" s="106"/>
      <c r="AY472" s="120"/>
      <c r="AZ472" s="106"/>
      <c r="BA472" s="120"/>
      <c r="BC472" s="120"/>
    </row>
    <row r="473" spans="1:55" ht="12.75">
      <c r="A473" s="4"/>
      <c r="B473" s="106"/>
      <c r="C473" s="106"/>
      <c r="D473" s="106"/>
      <c r="E473" s="106"/>
      <c r="N473" s="129"/>
      <c r="O473" s="129"/>
      <c r="P473" s="129"/>
      <c r="Q473" s="129"/>
      <c r="R473" s="129"/>
      <c r="S473" s="129"/>
      <c r="T473" s="129"/>
      <c r="U473" s="129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U473" s="106"/>
      <c r="AV473" s="106"/>
      <c r="AY473" s="120"/>
      <c r="AZ473" s="106"/>
      <c r="BA473" s="120"/>
      <c r="BC473" s="120"/>
    </row>
    <row r="474" spans="1:55" ht="12.75">
      <c r="A474" s="4"/>
      <c r="B474" s="106"/>
      <c r="C474" s="106"/>
      <c r="D474" s="106"/>
      <c r="E474" s="106"/>
      <c r="N474" s="129"/>
      <c r="O474" s="129"/>
      <c r="P474" s="129"/>
      <c r="Q474" s="129"/>
      <c r="R474" s="129"/>
      <c r="S474" s="129"/>
      <c r="T474" s="129"/>
      <c r="U474" s="129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U474" s="106"/>
      <c r="AV474" s="106"/>
      <c r="AY474" s="120"/>
      <c r="AZ474" s="106"/>
      <c r="BA474" s="120"/>
      <c r="BC474" s="120"/>
    </row>
    <row r="475" spans="1:55" ht="12.75">
      <c r="A475" s="4"/>
      <c r="B475" s="106"/>
      <c r="C475" s="106"/>
      <c r="D475" s="106"/>
      <c r="E475" s="106"/>
      <c r="N475" s="129"/>
      <c r="O475" s="129"/>
      <c r="P475" s="129"/>
      <c r="Q475" s="129"/>
      <c r="R475" s="129"/>
      <c r="S475" s="129"/>
      <c r="T475" s="129"/>
      <c r="U475" s="129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U475" s="106"/>
      <c r="AV475" s="106"/>
      <c r="AY475" s="120"/>
      <c r="AZ475" s="106"/>
      <c r="BA475" s="120"/>
      <c r="BC475" s="120"/>
    </row>
    <row r="476" spans="1:55" ht="12.75">
      <c r="A476" s="4"/>
      <c r="B476" s="106"/>
      <c r="C476" s="106"/>
      <c r="D476" s="106"/>
      <c r="E476" s="106"/>
      <c r="N476" s="129"/>
      <c r="O476" s="129"/>
      <c r="P476" s="129"/>
      <c r="Q476" s="129"/>
      <c r="R476" s="129"/>
      <c r="S476" s="129"/>
      <c r="T476" s="129"/>
      <c r="U476" s="129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U476" s="106"/>
      <c r="AV476" s="106"/>
      <c r="AY476" s="120"/>
      <c r="AZ476" s="106"/>
      <c r="BA476" s="120"/>
      <c r="BC476" s="120"/>
    </row>
    <row r="477" spans="1:55" ht="12.75">
      <c r="A477" s="4"/>
      <c r="B477" s="106"/>
      <c r="C477" s="106"/>
      <c r="D477" s="106"/>
      <c r="E477" s="106"/>
      <c r="N477" s="129"/>
      <c r="O477" s="129"/>
      <c r="P477" s="129"/>
      <c r="Q477" s="129"/>
      <c r="R477" s="129"/>
      <c r="S477" s="129"/>
      <c r="T477" s="129"/>
      <c r="U477" s="129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U477" s="106"/>
      <c r="AV477" s="106"/>
      <c r="AY477" s="120"/>
      <c r="AZ477" s="106"/>
      <c r="BA477" s="120"/>
      <c r="BC477" s="120"/>
    </row>
    <row r="478" spans="1:55" ht="12.75">
      <c r="A478" s="4"/>
      <c r="B478" s="106"/>
      <c r="C478" s="106"/>
      <c r="D478" s="106"/>
      <c r="E478" s="106"/>
      <c r="N478" s="129"/>
      <c r="O478" s="129"/>
      <c r="P478" s="129"/>
      <c r="Q478" s="129"/>
      <c r="R478" s="129"/>
      <c r="S478" s="129"/>
      <c r="T478" s="129"/>
      <c r="U478" s="129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U478" s="106"/>
      <c r="AV478" s="106"/>
      <c r="AY478" s="120"/>
      <c r="AZ478" s="106"/>
      <c r="BA478" s="120"/>
      <c r="BC478" s="120"/>
    </row>
    <row r="479" spans="1:55" ht="12.75">
      <c r="A479" s="4"/>
      <c r="B479" s="106"/>
      <c r="C479" s="106"/>
      <c r="D479" s="106"/>
      <c r="E479" s="106"/>
      <c r="N479" s="129"/>
      <c r="O479" s="129"/>
      <c r="P479" s="129"/>
      <c r="Q479" s="129"/>
      <c r="R479" s="129"/>
      <c r="S479" s="129"/>
      <c r="T479" s="129"/>
      <c r="U479" s="129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U479" s="106"/>
      <c r="AV479" s="106"/>
      <c r="AY479" s="120"/>
      <c r="AZ479" s="106"/>
      <c r="BA479" s="120"/>
      <c r="BC479" s="120"/>
    </row>
    <row r="480" spans="1:55" ht="12.75">
      <c r="A480" s="4"/>
      <c r="B480" s="106"/>
      <c r="C480" s="106"/>
      <c r="D480" s="106"/>
      <c r="E480" s="106"/>
      <c r="N480" s="129"/>
      <c r="O480" s="129"/>
      <c r="P480" s="129"/>
      <c r="Q480" s="129"/>
      <c r="R480" s="129"/>
      <c r="S480" s="129"/>
      <c r="T480" s="129"/>
      <c r="U480" s="129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U480" s="106"/>
      <c r="AV480" s="106"/>
      <c r="AY480" s="120"/>
      <c r="AZ480" s="106"/>
      <c r="BA480" s="120"/>
      <c r="BC480" s="120"/>
    </row>
    <row r="481" spans="1:55" ht="12.75">
      <c r="A481" s="4"/>
      <c r="B481" s="106"/>
      <c r="C481" s="106"/>
      <c r="D481" s="106"/>
      <c r="E481" s="106"/>
      <c r="N481" s="129"/>
      <c r="O481" s="129"/>
      <c r="P481" s="129"/>
      <c r="Q481" s="129"/>
      <c r="R481" s="129"/>
      <c r="S481" s="129"/>
      <c r="T481" s="129"/>
      <c r="U481" s="129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U481" s="106"/>
      <c r="AV481" s="106"/>
      <c r="AY481" s="120"/>
      <c r="AZ481" s="106"/>
      <c r="BA481" s="120"/>
      <c r="BC481" s="120"/>
    </row>
    <row r="482" spans="1:55" ht="12.75">
      <c r="A482" s="4"/>
      <c r="B482" s="106"/>
      <c r="C482" s="106"/>
      <c r="D482" s="106"/>
      <c r="E482" s="106"/>
      <c r="N482" s="129"/>
      <c r="O482" s="129"/>
      <c r="P482" s="129"/>
      <c r="Q482" s="129"/>
      <c r="R482" s="129"/>
      <c r="S482" s="129"/>
      <c r="T482" s="129"/>
      <c r="U482" s="129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U482" s="106"/>
      <c r="AV482" s="106"/>
      <c r="AY482" s="120"/>
      <c r="AZ482" s="106"/>
      <c r="BA482" s="120"/>
      <c r="BC482" s="120"/>
    </row>
    <row r="483" spans="1:55" ht="12.75">
      <c r="A483" s="4"/>
      <c r="B483" s="106"/>
      <c r="C483" s="106"/>
      <c r="D483" s="106"/>
      <c r="E483" s="106"/>
      <c r="N483" s="129"/>
      <c r="O483" s="129"/>
      <c r="P483" s="129"/>
      <c r="Q483" s="129"/>
      <c r="R483" s="129"/>
      <c r="S483" s="129"/>
      <c r="T483" s="129"/>
      <c r="U483" s="129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U483" s="106"/>
      <c r="AV483" s="106"/>
      <c r="AY483" s="120"/>
      <c r="AZ483" s="106"/>
      <c r="BA483" s="120"/>
      <c r="BC483" s="120"/>
    </row>
    <row r="484" spans="1:55" ht="12.75">
      <c r="A484" s="4"/>
      <c r="B484" s="106"/>
      <c r="C484" s="106"/>
      <c r="D484" s="106"/>
      <c r="E484" s="106"/>
      <c r="N484" s="129"/>
      <c r="O484" s="129"/>
      <c r="P484" s="129"/>
      <c r="Q484" s="129"/>
      <c r="R484" s="129"/>
      <c r="S484" s="129"/>
      <c r="T484" s="129"/>
      <c r="U484" s="129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U484" s="106"/>
      <c r="AV484" s="106"/>
      <c r="AY484" s="120"/>
      <c r="AZ484" s="106"/>
      <c r="BA484" s="120"/>
      <c r="BC484" s="120"/>
    </row>
    <row r="485" spans="1:55" ht="12.75">
      <c r="A485" s="4"/>
      <c r="B485" s="106"/>
      <c r="C485" s="106"/>
      <c r="D485" s="106"/>
      <c r="E485" s="106"/>
      <c r="N485" s="129"/>
      <c r="O485" s="129"/>
      <c r="P485" s="129"/>
      <c r="Q485" s="129"/>
      <c r="R485" s="129"/>
      <c r="S485" s="129"/>
      <c r="T485" s="129"/>
      <c r="U485" s="129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U485" s="106"/>
      <c r="AV485" s="106"/>
      <c r="AY485" s="120"/>
      <c r="AZ485" s="106"/>
      <c r="BA485" s="120"/>
      <c r="BC485" s="120"/>
    </row>
    <row r="486" spans="1:55" ht="12.75">
      <c r="A486" s="4"/>
      <c r="B486" s="106"/>
      <c r="C486" s="106"/>
      <c r="D486" s="106"/>
      <c r="E486" s="106"/>
      <c r="N486" s="129"/>
      <c r="O486" s="129"/>
      <c r="P486" s="129"/>
      <c r="Q486" s="129"/>
      <c r="R486" s="129"/>
      <c r="S486" s="129"/>
      <c r="T486" s="129"/>
      <c r="U486" s="129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U486" s="106"/>
      <c r="AV486" s="106"/>
      <c r="AY486" s="120"/>
      <c r="AZ486" s="106"/>
      <c r="BA486" s="120"/>
      <c r="BC486" s="120"/>
    </row>
    <row r="487" spans="1:55" ht="12.75">
      <c r="A487" s="4"/>
      <c r="B487" s="106"/>
      <c r="C487" s="106"/>
      <c r="D487" s="106"/>
      <c r="E487" s="106"/>
      <c r="N487" s="129"/>
      <c r="O487" s="129"/>
      <c r="P487" s="129"/>
      <c r="Q487" s="129"/>
      <c r="R487" s="129"/>
      <c r="S487" s="129"/>
      <c r="T487" s="129"/>
      <c r="U487" s="129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U487" s="106"/>
      <c r="AV487" s="106"/>
      <c r="AY487" s="120"/>
      <c r="AZ487" s="106"/>
      <c r="BA487" s="120"/>
      <c r="BC487" s="120"/>
    </row>
    <row r="488" spans="1:55" ht="12.75">
      <c r="A488" s="4"/>
      <c r="B488" s="106"/>
      <c r="C488" s="106"/>
      <c r="D488" s="106"/>
      <c r="E488" s="106"/>
      <c r="N488" s="129"/>
      <c r="O488" s="129"/>
      <c r="P488" s="129"/>
      <c r="Q488" s="129"/>
      <c r="R488" s="129"/>
      <c r="S488" s="129"/>
      <c r="T488" s="129"/>
      <c r="U488" s="129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U488" s="106"/>
      <c r="AV488" s="106"/>
      <c r="AY488" s="120"/>
      <c r="AZ488" s="106"/>
      <c r="BA488" s="120"/>
      <c r="BC488" s="120"/>
    </row>
    <row r="489" spans="1:55" ht="12.75">
      <c r="A489" s="4"/>
      <c r="B489" s="106"/>
      <c r="C489" s="106"/>
      <c r="D489" s="106"/>
      <c r="E489" s="106"/>
      <c r="N489" s="129"/>
      <c r="O489" s="129"/>
      <c r="P489" s="129"/>
      <c r="Q489" s="129"/>
      <c r="R489" s="129"/>
      <c r="S489" s="129"/>
      <c r="T489" s="129"/>
      <c r="U489" s="129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U489" s="106"/>
      <c r="AV489" s="106"/>
      <c r="AY489" s="120"/>
      <c r="AZ489" s="106"/>
      <c r="BA489" s="120"/>
      <c r="BC489" s="120"/>
    </row>
    <row r="490" spans="1:55" ht="12.75">
      <c r="A490" s="4"/>
      <c r="B490" s="106"/>
      <c r="C490" s="106"/>
      <c r="D490" s="106"/>
      <c r="E490" s="106"/>
      <c r="N490" s="129"/>
      <c r="O490" s="129"/>
      <c r="P490" s="129"/>
      <c r="Q490" s="129"/>
      <c r="R490" s="129"/>
      <c r="S490" s="129"/>
      <c r="T490" s="129"/>
      <c r="U490" s="129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U490" s="106"/>
      <c r="AV490" s="106"/>
      <c r="AY490" s="120"/>
      <c r="AZ490" s="106"/>
      <c r="BA490" s="120"/>
      <c r="BC490" s="120"/>
    </row>
    <row r="491" spans="1:55" ht="12.75">
      <c r="A491" s="4"/>
      <c r="B491" s="106"/>
      <c r="C491" s="106"/>
      <c r="D491" s="106"/>
      <c r="E491" s="106"/>
      <c r="N491" s="129"/>
      <c r="O491" s="129"/>
      <c r="P491" s="129"/>
      <c r="Q491" s="129"/>
      <c r="R491" s="129"/>
      <c r="S491" s="129"/>
      <c r="T491" s="129"/>
      <c r="U491" s="129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U491" s="106"/>
      <c r="AV491" s="106"/>
      <c r="AY491" s="120"/>
      <c r="AZ491" s="106"/>
      <c r="BA491" s="120"/>
      <c r="BC491" s="120"/>
    </row>
    <row r="492" spans="1:55" ht="12.75">
      <c r="A492" s="4"/>
      <c r="B492" s="106"/>
      <c r="C492" s="106"/>
      <c r="D492" s="106"/>
      <c r="E492" s="106"/>
      <c r="N492" s="129"/>
      <c r="O492" s="129"/>
      <c r="P492" s="129"/>
      <c r="Q492" s="129"/>
      <c r="R492" s="129"/>
      <c r="S492" s="129"/>
      <c r="T492" s="129"/>
      <c r="U492" s="129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U492" s="106"/>
      <c r="AV492" s="106"/>
      <c r="AY492" s="120"/>
      <c r="AZ492" s="106"/>
      <c r="BA492" s="120"/>
      <c r="BC492" s="120"/>
    </row>
    <row r="493" spans="1:55" ht="12.75">
      <c r="A493" s="4"/>
      <c r="B493" s="106"/>
      <c r="C493" s="106"/>
      <c r="D493" s="106"/>
      <c r="E493" s="106"/>
      <c r="N493" s="129"/>
      <c r="O493" s="129"/>
      <c r="P493" s="129"/>
      <c r="Q493" s="129"/>
      <c r="R493" s="129"/>
      <c r="S493" s="129"/>
      <c r="T493" s="129"/>
      <c r="U493" s="129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U493" s="106"/>
      <c r="AV493" s="106"/>
      <c r="AY493" s="120"/>
      <c r="AZ493" s="106"/>
      <c r="BA493" s="120"/>
      <c r="BC493" s="120"/>
    </row>
    <row r="494" spans="1:55" ht="12.75">
      <c r="A494" s="4"/>
      <c r="B494" s="106"/>
      <c r="C494" s="106"/>
      <c r="D494" s="106"/>
      <c r="E494" s="106"/>
      <c r="N494" s="129"/>
      <c r="O494" s="129"/>
      <c r="P494" s="129"/>
      <c r="Q494" s="129"/>
      <c r="R494" s="129"/>
      <c r="S494" s="129"/>
      <c r="T494" s="129"/>
      <c r="U494" s="129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U494" s="106"/>
      <c r="AV494" s="106"/>
      <c r="AY494" s="120"/>
      <c r="AZ494" s="106"/>
      <c r="BA494" s="120"/>
      <c r="BC494" s="120"/>
    </row>
    <row r="495" spans="1:55" ht="12.75">
      <c r="A495" s="4"/>
      <c r="B495" s="106"/>
      <c r="C495" s="106"/>
      <c r="D495" s="106"/>
      <c r="E495" s="106"/>
      <c r="N495" s="129"/>
      <c r="O495" s="129"/>
      <c r="P495" s="129"/>
      <c r="Q495" s="129"/>
      <c r="R495" s="129"/>
      <c r="S495" s="129"/>
      <c r="T495" s="129"/>
      <c r="U495" s="129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U495" s="106"/>
      <c r="AV495" s="106"/>
      <c r="AY495" s="120"/>
      <c r="AZ495" s="106"/>
      <c r="BA495" s="120"/>
      <c r="BC495" s="120"/>
    </row>
    <row r="496" spans="1:55" ht="12.75">
      <c r="A496" s="4"/>
      <c r="B496" s="106"/>
      <c r="C496" s="106"/>
      <c r="D496" s="106"/>
      <c r="E496" s="106"/>
      <c r="N496" s="129"/>
      <c r="O496" s="129"/>
      <c r="P496" s="129"/>
      <c r="Q496" s="129"/>
      <c r="R496" s="129"/>
      <c r="S496" s="129"/>
      <c r="T496" s="129"/>
      <c r="U496" s="129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U496" s="106"/>
      <c r="AV496" s="106"/>
      <c r="AY496" s="120"/>
      <c r="AZ496" s="106"/>
      <c r="BA496" s="120"/>
      <c r="BC496" s="120"/>
    </row>
    <row r="497" spans="1:55" ht="12.75">
      <c r="A497" s="4"/>
      <c r="B497" s="106"/>
      <c r="C497" s="106"/>
      <c r="D497" s="106"/>
      <c r="E497" s="106"/>
      <c r="N497" s="129"/>
      <c r="O497" s="129"/>
      <c r="P497" s="129"/>
      <c r="Q497" s="129"/>
      <c r="R497" s="129"/>
      <c r="S497" s="129"/>
      <c r="T497" s="129"/>
      <c r="U497" s="129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U497" s="106"/>
      <c r="AV497" s="106"/>
      <c r="AY497" s="120"/>
      <c r="AZ497" s="106"/>
      <c r="BA497" s="120"/>
      <c r="BC497" s="120"/>
    </row>
    <row r="498" spans="1:55" ht="12.75">
      <c r="A498" s="4"/>
      <c r="B498" s="106"/>
      <c r="C498" s="106"/>
      <c r="D498" s="106"/>
      <c r="E498" s="106"/>
      <c r="N498" s="129"/>
      <c r="O498" s="129"/>
      <c r="P498" s="129"/>
      <c r="Q498" s="129"/>
      <c r="R498" s="129"/>
      <c r="S498" s="129"/>
      <c r="T498" s="129"/>
      <c r="U498" s="129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U498" s="106"/>
      <c r="AV498" s="106"/>
      <c r="AY498" s="120"/>
      <c r="AZ498" s="106"/>
      <c r="BA498" s="120"/>
      <c r="BC498" s="120"/>
    </row>
    <row r="499" spans="1:55" ht="12.75">
      <c r="A499" s="4"/>
      <c r="B499" s="106"/>
      <c r="C499" s="106"/>
      <c r="D499" s="106"/>
      <c r="E499" s="106"/>
      <c r="N499" s="129"/>
      <c r="O499" s="129"/>
      <c r="P499" s="129"/>
      <c r="Q499" s="129"/>
      <c r="R499" s="129"/>
      <c r="S499" s="129"/>
      <c r="T499" s="129"/>
      <c r="U499" s="129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U499" s="106"/>
      <c r="AV499" s="106"/>
      <c r="AY499" s="120"/>
      <c r="AZ499" s="106"/>
      <c r="BA499" s="120"/>
      <c r="BC499" s="120"/>
    </row>
    <row r="500" spans="1:55" ht="12.75">
      <c r="A500" s="4"/>
      <c r="B500" s="106"/>
      <c r="C500" s="106"/>
      <c r="D500" s="106"/>
      <c r="E500" s="106"/>
      <c r="N500" s="129"/>
      <c r="O500" s="129"/>
      <c r="P500" s="129"/>
      <c r="Q500" s="129"/>
      <c r="R500" s="129"/>
      <c r="S500" s="129"/>
      <c r="T500" s="129"/>
      <c r="U500" s="129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U500" s="106"/>
      <c r="AV500" s="106"/>
      <c r="AY500" s="120"/>
      <c r="AZ500" s="106"/>
      <c r="BA500" s="120"/>
      <c r="BC500" s="120"/>
    </row>
    <row r="501" spans="1:55" ht="12.75">
      <c r="A501" s="4"/>
      <c r="B501" s="106"/>
      <c r="C501" s="106"/>
      <c r="D501" s="106"/>
      <c r="E501" s="106"/>
      <c r="N501" s="129"/>
      <c r="O501" s="129"/>
      <c r="P501" s="129"/>
      <c r="Q501" s="129"/>
      <c r="R501" s="129"/>
      <c r="S501" s="129"/>
      <c r="T501" s="129"/>
      <c r="U501" s="129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U501" s="106"/>
      <c r="AV501" s="106"/>
      <c r="AY501" s="120"/>
      <c r="AZ501" s="106"/>
      <c r="BA501" s="120"/>
      <c r="BC501" s="120"/>
    </row>
    <row r="502" spans="1:55" ht="12.75">
      <c r="A502" s="4"/>
      <c r="B502" s="106"/>
      <c r="C502" s="106"/>
      <c r="D502" s="106"/>
      <c r="E502" s="106"/>
      <c r="N502" s="129"/>
      <c r="O502" s="129"/>
      <c r="P502" s="129"/>
      <c r="Q502" s="129"/>
      <c r="R502" s="129"/>
      <c r="S502" s="129"/>
      <c r="T502" s="129"/>
      <c r="U502" s="129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U502" s="106"/>
      <c r="AV502" s="106"/>
      <c r="AY502" s="120"/>
      <c r="AZ502" s="106"/>
      <c r="BA502" s="120"/>
      <c r="BC502" s="120"/>
    </row>
    <row r="503" spans="1:55" ht="12.75">
      <c r="A503" s="4"/>
      <c r="B503" s="106"/>
      <c r="C503" s="106"/>
      <c r="D503" s="106"/>
      <c r="E503" s="106"/>
      <c r="N503" s="129"/>
      <c r="O503" s="129"/>
      <c r="P503" s="129"/>
      <c r="Q503" s="129"/>
      <c r="R503" s="129"/>
      <c r="S503" s="129"/>
      <c r="T503" s="129"/>
      <c r="U503" s="129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U503" s="106"/>
      <c r="AV503" s="106"/>
      <c r="AY503" s="120"/>
      <c r="AZ503" s="106"/>
      <c r="BA503" s="120"/>
      <c r="BC503" s="120"/>
    </row>
    <row r="504" spans="1:55" ht="12.75">
      <c r="A504" s="4"/>
      <c r="B504" s="106"/>
      <c r="C504" s="106"/>
      <c r="D504" s="106"/>
      <c r="E504" s="106"/>
      <c r="N504" s="129"/>
      <c r="O504" s="129"/>
      <c r="P504" s="129"/>
      <c r="Q504" s="129"/>
      <c r="R504" s="129"/>
      <c r="S504" s="129"/>
      <c r="T504" s="129"/>
      <c r="U504" s="129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U504" s="106"/>
      <c r="AV504" s="106"/>
      <c r="AY504" s="120"/>
      <c r="AZ504" s="106"/>
      <c r="BA504" s="120"/>
      <c r="BC504" s="120"/>
    </row>
    <row r="505" spans="1:55" ht="12.75">
      <c r="A505" s="4"/>
      <c r="B505" s="106"/>
      <c r="C505" s="106"/>
      <c r="D505" s="106"/>
      <c r="E505" s="106"/>
      <c r="N505" s="129"/>
      <c r="O505" s="129"/>
      <c r="P505" s="129"/>
      <c r="Q505" s="129"/>
      <c r="R505" s="129"/>
      <c r="S505" s="129"/>
      <c r="T505" s="129"/>
      <c r="U505" s="129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U505" s="106"/>
      <c r="AV505" s="106"/>
      <c r="AY505" s="120"/>
      <c r="AZ505" s="106"/>
      <c r="BA505" s="120"/>
      <c r="BC505" s="120"/>
    </row>
    <row r="506" spans="1:55" ht="12.75">
      <c r="A506" s="4"/>
      <c r="B506" s="106"/>
      <c r="C506" s="106"/>
      <c r="D506" s="106"/>
      <c r="E506" s="106"/>
      <c r="N506" s="129"/>
      <c r="O506" s="129"/>
      <c r="P506" s="129"/>
      <c r="Q506" s="129"/>
      <c r="R506" s="129"/>
      <c r="S506" s="129"/>
      <c r="T506" s="129"/>
      <c r="U506" s="129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U506" s="106"/>
      <c r="AV506" s="106"/>
      <c r="AY506" s="120"/>
      <c r="AZ506" s="106"/>
      <c r="BA506" s="120"/>
      <c r="BC506" s="120"/>
    </row>
    <row r="507" spans="1:55" ht="12.75">
      <c r="A507" s="4"/>
      <c r="B507" s="106"/>
      <c r="C507" s="106"/>
      <c r="D507" s="106"/>
      <c r="E507" s="106"/>
      <c r="N507" s="129"/>
      <c r="O507" s="129"/>
      <c r="P507" s="129"/>
      <c r="Q507" s="129"/>
      <c r="R507" s="129"/>
      <c r="S507" s="129"/>
      <c r="T507" s="129"/>
      <c r="U507" s="129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U507" s="106"/>
      <c r="AV507" s="106"/>
      <c r="AY507" s="120"/>
      <c r="AZ507" s="106"/>
      <c r="BA507" s="120"/>
      <c r="BC507" s="120"/>
    </row>
    <row r="508" spans="1:55" ht="12.75">
      <c r="A508" s="4"/>
      <c r="B508" s="106"/>
      <c r="C508" s="106"/>
      <c r="D508" s="106"/>
      <c r="E508" s="106"/>
      <c r="N508" s="129"/>
      <c r="O508" s="129"/>
      <c r="P508" s="129"/>
      <c r="Q508" s="129"/>
      <c r="R508" s="129"/>
      <c r="S508" s="129"/>
      <c r="T508" s="129"/>
      <c r="U508" s="129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U508" s="106"/>
      <c r="AV508" s="106"/>
      <c r="AY508" s="120"/>
      <c r="AZ508" s="106"/>
      <c r="BA508" s="120"/>
      <c r="BC508" s="120"/>
    </row>
    <row r="509" spans="1:55" ht="12.75">
      <c r="A509" s="4"/>
      <c r="B509" s="106"/>
      <c r="C509" s="106"/>
      <c r="D509" s="106"/>
      <c r="E509" s="106"/>
      <c r="N509" s="129"/>
      <c r="O509" s="129"/>
      <c r="P509" s="129"/>
      <c r="Q509" s="129"/>
      <c r="R509" s="129"/>
      <c r="S509" s="129"/>
      <c r="T509" s="129"/>
      <c r="U509" s="129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U509" s="106"/>
      <c r="AV509" s="106"/>
      <c r="AY509" s="120"/>
      <c r="AZ509" s="106"/>
      <c r="BA509" s="120"/>
      <c r="BC509" s="120"/>
    </row>
    <row r="510" spans="1:55" ht="12.75">
      <c r="A510" s="4"/>
      <c r="B510" s="106"/>
      <c r="C510" s="106"/>
      <c r="D510" s="106"/>
      <c r="E510" s="106"/>
      <c r="N510" s="129"/>
      <c r="O510" s="129"/>
      <c r="P510" s="129"/>
      <c r="Q510" s="129"/>
      <c r="R510" s="129"/>
      <c r="S510" s="129"/>
      <c r="T510" s="129"/>
      <c r="U510" s="129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U510" s="106"/>
      <c r="AV510" s="106"/>
      <c r="AY510" s="120"/>
      <c r="AZ510" s="106"/>
      <c r="BA510" s="120"/>
      <c r="BC510" s="120"/>
    </row>
    <row r="511" spans="1:55" ht="12.75">
      <c r="A511" s="4"/>
      <c r="B511" s="106"/>
      <c r="C511" s="106"/>
      <c r="D511" s="106"/>
      <c r="E511" s="106"/>
      <c r="N511" s="129"/>
      <c r="O511" s="129"/>
      <c r="P511" s="129"/>
      <c r="Q511" s="129"/>
      <c r="R511" s="129"/>
      <c r="S511" s="129"/>
      <c r="T511" s="129"/>
      <c r="U511" s="129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U511" s="106"/>
      <c r="AV511" s="106"/>
      <c r="AY511" s="120"/>
      <c r="AZ511" s="106"/>
      <c r="BA511" s="120"/>
      <c r="BC511" s="120"/>
    </row>
    <row r="512" spans="1:55" ht="12.75">
      <c r="A512" s="4"/>
      <c r="B512" s="106"/>
      <c r="C512" s="106"/>
      <c r="D512" s="106"/>
      <c r="E512" s="106"/>
      <c r="N512" s="129"/>
      <c r="O512" s="129"/>
      <c r="P512" s="129"/>
      <c r="Q512" s="129"/>
      <c r="R512" s="129"/>
      <c r="S512" s="129"/>
      <c r="T512" s="129"/>
      <c r="U512" s="129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U512" s="106"/>
      <c r="AV512" s="106"/>
      <c r="AY512" s="120"/>
      <c r="AZ512" s="106"/>
      <c r="BA512" s="120"/>
      <c r="BC512" s="120"/>
    </row>
    <row r="513" spans="1:55" ht="12.75">
      <c r="A513" s="4"/>
      <c r="B513" s="106"/>
      <c r="C513" s="106"/>
      <c r="D513" s="106"/>
      <c r="E513" s="106"/>
      <c r="N513" s="129"/>
      <c r="O513" s="129"/>
      <c r="P513" s="129"/>
      <c r="Q513" s="129"/>
      <c r="R513" s="129"/>
      <c r="S513" s="129"/>
      <c r="T513" s="129"/>
      <c r="U513" s="129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U513" s="106"/>
      <c r="AV513" s="106"/>
      <c r="AY513" s="120"/>
      <c r="AZ513" s="106"/>
      <c r="BA513" s="120"/>
      <c r="BC513" s="120"/>
    </row>
    <row r="514" spans="1:55" ht="12.75">
      <c r="A514" s="4"/>
      <c r="B514" s="106"/>
      <c r="C514" s="106"/>
      <c r="D514" s="106"/>
      <c r="E514" s="106"/>
      <c r="N514" s="129"/>
      <c r="O514" s="129"/>
      <c r="P514" s="129"/>
      <c r="Q514" s="129"/>
      <c r="R514" s="129"/>
      <c r="S514" s="129"/>
      <c r="T514" s="129"/>
      <c r="U514" s="129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U514" s="106"/>
      <c r="AV514" s="106"/>
      <c r="AY514" s="120"/>
      <c r="AZ514" s="106"/>
      <c r="BA514" s="120"/>
      <c r="BC514" s="120"/>
    </row>
    <row r="515" spans="1:55" ht="12.75">
      <c r="A515" s="4"/>
      <c r="B515" s="106"/>
      <c r="C515" s="106"/>
      <c r="D515" s="106"/>
      <c r="E515" s="106"/>
      <c r="N515" s="129"/>
      <c r="O515" s="129"/>
      <c r="P515" s="129"/>
      <c r="Q515" s="129"/>
      <c r="R515" s="129"/>
      <c r="S515" s="129"/>
      <c r="T515" s="129"/>
      <c r="U515" s="129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U515" s="106"/>
      <c r="AV515" s="106"/>
      <c r="AY515" s="120"/>
      <c r="AZ515" s="106"/>
      <c r="BA515" s="120"/>
      <c r="BC515" s="120"/>
    </row>
    <row r="516" spans="1:55" ht="12.75">
      <c r="A516" s="4"/>
      <c r="B516" s="106"/>
      <c r="C516" s="106"/>
      <c r="D516" s="106"/>
      <c r="E516" s="106"/>
      <c r="N516" s="129"/>
      <c r="O516" s="129"/>
      <c r="P516" s="129"/>
      <c r="Q516" s="129"/>
      <c r="R516" s="129"/>
      <c r="S516" s="129"/>
      <c r="T516" s="129"/>
      <c r="U516" s="129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U516" s="106"/>
      <c r="AV516" s="106"/>
      <c r="AY516" s="120"/>
      <c r="AZ516" s="106"/>
      <c r="BA516" s="120"/>
      <c r="BC516" s="120"/>
    </row>
    <row r="517" spans="1:55" ht="12.75">
      <c r="A517" s="4"/>
      <c r="B517" s="106"/>
      <c r="C517" s="106"/>
      <c r="D517" s="106"/>
      <c r="E517" s="106"/>
      <c r="N517" s="129"/>
      <c r="O517" s="129"/>
      <c r="P517" s="129"/>
      <c r="Q517" s="129"/>
      <c r="R517" s="129"/>
      <c r="S517" s="129"/>
      <c r="T517" s="129"/>
      <c r="U517" s="129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U517" s="106"/>
      <c r="AV517" s="106"/>
      <c r="AY517" s="120"/>
      <c r="AZ517" s="106"/>
      <c r="BA517" s="120"/>
      <c r="BC517" s="120"/>
    </row>
    <row r="518" spans="1:55" ht="12.75">
      <c r="A518" s="4"/>
      <c r="B518" s="106"/>
      <c r="C518" s="106"/>
      <c r="D518" s="106"/>
      <c r="E518" s="106"/>
      <c r="N518" s="129"/>
      <c r="O518" s="129"/>
      <c r="P518" s="129"/>
      <c r="Q518" s="129"/>
      <c r="R518" s="129"/>
      <c r="S518" s="129"/>
      <c r="T518" s="129"/>
      <c r="U518" s="129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U518" s="106"/>
      <c r="AV518" s="106"/>
      <c r="AY518" s="120"/>
      <c r="AZ518" s="106"/>
      <c r="BA518" s="120"/>
      <c r="BC518" s="120"/>
    </row>
    <row r="519" spans="1:55" ht="12.75">
      <c r="A519" s="4"/>
      <c r="B519" s="106"/>
      <c r="C519" s="106"/>
      <c r="D519" s="106"/>
      <c r="E519" s="106"/>
      <c r="N519" s="129"/>
      <c r="O519" s="129"/>
      <c r="P519" s="129"/>
      <c r="Q519" s="129"/>
      <c r="R519" s="129"/>
      <c r="S519" s="129"/>
      <c r="T519" s="129"/>
      <c r="U519" s="129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U519" s="106"/>
      <c r="AV519" s="106"/>
      <c r="AY519" s="120"/>
      <c r="AZ519" s="106"/>
      <c r="BA519" s="120"/>
      <c r="BC519" s="120"/>
    </row>
    <row r="520" spans="1:55" ht="12.75">
      <c r="A520" s="4"/>
      <c r="B520" s="106"/>
      <c r="C520" s="106"/>
      <c r="D520" s="106"/>
      <c r="E520" s="106"/>
      <c r="N520" s="129"/>
      <c r="O520" s="129"/>
      <c r="P520" s="129"/>
      <c r="Q520" s="129"/>
      <c r="R520" s="129"/>
      <c r="S520" s="129"/>
      <c r="T520" s="129"/>
      <c r="U520" s="129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U520" s="106"/>
      <c r="AV520" s="106"/>
      <c r="AY520" s="120"/>
      <c r="AZ520" s="106"/>
      <c r="BA520" s="120"/>
      <c r="BC520" s="120"/>
    </row>
    <row r="521" spans="1:55" ht="12.75">
      <c r="A521" s="4"/>
      <c r="B521" s="106"/>
      <c r="C521" s="106"/>
      <c r="D521" s="106"/>
      <c r="E521" s="106"/>
      <c r="N521" s="129"/>
      <c r="O521" s="129"/>
      <c r="P521" s="129"/>
      <c r="Q521" s="129"/>
      <c r="R521" s="129"/>
      <c r="S521" s="129"/>
      <c r="T521" s="129"/>
      <c r="U521" s="129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U521" s="106"/>
      <c r="AV521" s="106"/>
      <c r="AY521" s="120"/>
      <c r="AZ521" s="106"/>
      <c r="BA521" s="120"/>
      <c r="BC521" s="120"/>
    </row>
    <row r="522" spans="1:55" ht="12.75">
      <c r="A522" s="4"/>
      <c r="B522" s="106"/>
      <c r="C522" s="106"/>
      <c r="D522" s="106"/>
      <c r="E522" s="106"/>
      <c r="N522" s="129"/>
      <c r="O522" s="129"/>
      <c r="P522" s="129"/>
      <c r="Q522" s="129"/>
      <c r="R522" s="129"/>
      <c r="S522" s="129"/>
      <c r="T522" s="129"/>
      <c r="U522" s="129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U522" s="106"/>
      <c r="AV522" s="106"/>
      <c r="AY522" s="120"/>
      <c r="AZ522" s="106"/>
      <c r="BA522" s="120"/>
      <c r="BC522" s="120"/>
    </row>
    <row r="523" spans="1:55" ht="12.75">
      <c r="A523" s="4"/>
      <c r="B523" s="106"/>
      <c r="C523" s="106"/>
      <c r="D523" s="106"/>
      <c r="E523" s="106"/>
      <c r="N523" s="129"/>
      <c r="O523" s="129"/>
      <c r="P523" s="129"/>
      <c r="Q523" s="129"/>
      <c r="R523" s="129"/>
      <c r="S523" s="129"/>
      <c r="T523" s="129"/>
      <c r="U523" s="129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U523" s="106"/>
      <c r="AV523" s="106"/>
      <c r="AY523" s="120"/>
      <c r="AZ523" s="106"/>
      <c r="BA523" s="120"/>
      <c r="BC523" s="120"/>
    </row>
    <row r="524" spans="1:55" ht="12.75">
      <c r="A524" s="4"/>
      <c r="B524" s="106"/>
      <c r="C524" s="106"/>
      <c r="D524" s="106"/>
      <c r="E524" s="106"/>
      <c r="N524" s="129"/>
      <c r="O524" s="129"/>
      <c r="P524" s="129"/>
      <c r="Q524" s="129"/>
      <c r="R524" s="129"/>
      <c r="S524" s="129"/>
      <c r="T524" s="129"/>
      <c r="U524" s="129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U524" s="106"/>
      <c r="AV524" s="106"/>
      <c r="AY524" s="120"/>
      <c r="AZ524" s="106"/>
      <c r="BA524" s="120"/>
      <c r="BC524" s="120"/>
    </row>
    <row r="525" spans="1:55" ht="12.75">
      <c r="A525" s="4"/>
      <c r="B525" s="106"/>
      <c r="C525" s="106"/>
      <c r="D525" s="106"/>
      <c r="E525" s="106"/>
      <c r="N525" s="129"/>
      <c r="O525" s="129"/>
      <c r="P525" s="129"/>
      <c r="Q525" s="129"/>
      <c r="R525" s="129"/>
      <c r="S525" s="129"/>
      <c r="T525" s="129"/>
      <c r="U525" s="129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U525" s="106"/>
      <c r="AV525" s="106"/>
      <c r="AY525" s="120"/>
      <c r="AZ525" s="106"/>
      <c r="BA525" s="120"/>
      <c r="BC525" s="120"/>
    </row>
    <row r="526" spans="1:55" ht="12.75">
      <c r="A526" s="4"/>
      <c r="B526" s="106"/>
      <c r="C526" s="106"/>
      <c r="D526" s="106"/>
      <c r="E526" s="106"/>
      <c r="N526" s="129"/>
      <c r="O526" s="129"/>
      <c r="P526" s="129"/>
      <c r="Q526" s="129"/>
      <c r="R526" s="129"/>
      <c r="S526" s="129"/>
      <c r="T526" s="129"/>
      <c r="U526" s="129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U526" s="106"/>
      <c r="AV526" s="106"/>
      <c r="AY526" s="120"/>
      <c r="AZ526" s="106"/>
      <c r="BA526" s="120"/>
      <c r="BC526" s="120"/>
    </row>
    <row r="527" spans="1:55" ht="12.75">
      <c r="A527" s="4"/>
      <c r="B527" s="106"/>
      <c r="C527" s="106"/>
      <c r="D527" s="106"/>
      <c r="E527" s="106"/>
      <c r="N527" s="129"/>
      <c r="O527" s="129"/>
      <c r="P527" s="129"/>
      <c r="Q527" s="129"/>
      <c r="R527" s="129"/>
      <c r="S527" s="129"/>
      <c r="T527" s="129"/>
      <c r="U527" s="129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U527" s="106"/>
      <c r="AV527" s="106"/>
      <c r="AY527" s="120"/>
      <c r="AZ527" s="106"/>
      <c r="BA527" s="120"/>
      <c r="BC527" s="120"/>
    </row>
    <row r="528" spans="1:55" ht="12.75">
      <c r="A528" s="4"/>
      <c r="B528" s="106"/>
      <c r="C528" s="106"/>
      <c r="D528" s="106"/>
      <c r="E528" s="106"/>
      <c r="N528" s="129"/>
      <c r="O528" s="129"/>
      <c r="P528" s="129"/>
      <c r="Q528" s="129"/>
      <c r="R528" s="129"/>
      <c r="S528" s="129"/>
      <c r="T528" s="129"/>
      <c r="U528" s="129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U528" s="106"/>
      <c r="AV528" s="106"/>
      <c r="AY528" s="120"/>
      <c r="AZ528" s="106"/>
      <c r="BA528" s="120"/>
      <c r="BC528" s="120"/>
    </row>
    <row r="529" spans="1:55" ht="12.75">
      <c r="A529" s="4"/>
      <c r="B529" s="106"/>
      <c r="C529" s="106"/>
      <c r="D529" s="106"/>
      <c r="E529" s="106"/>
      <c r="N529" s="129"/>
      <c r="O529" s="129"/>
      <c r="P529" s="129"/>
      <c r="Q529" s="129"/>
      <c r="R529" s="129"/>
      <c r="S529" s="129"/>
      <c r="T529" s="129"/>
      <c r="U529" s="129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U529" s="106"/>
      <c r="AV529" s="106"/>
      <c r="AY529" s="120"/>
      <c r="AZ529" s="106"/>
      <c r="BA529" s="120"/>
      <c r="BC529" s="120"/>
    </row>
    <row r="530" spans="1:55" ht="12.75">
      <c r="A530" s="4"/>
      <c r="B530" s="106"/>
      <c r="C530" s="106"/>
      <c r="D530" s="106"/>
      <c r="E530" s="106"/>
      <c r="N530" s="129"/>
      <c r="O530" s="129"/>
      <c r="P530" s="129"/>
      <c r="Q530" s="129"/>
      <c r="R530" s="129"/>
      <c r="S530" s="129"/>
      <c r="T530" s="129"/>
      <c r="U530" s="129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U530" s="106"/>
      <c r="AV530" s="106"/>
      <c r="AY530" s="120"/>
      <c r="AZ530" s="106"/>
      <c r="BA530" s="120"/>
      <c r="BC530" s="120"/>
    </row>
    <row r="531" spans="1:55" ht="12.75">
      <c r="A531" s="4"/>
      <c r="B531" s="106"/>
      <c r="C531" s="106"/>
      <c r="D531" s="106"/>
      <c r="E531" s="106"/>
      <c r="N531" s="129"/>
      <c r="O531" s="129"/>
      <c r="P531" s="129"/>
      <c r="Q531" s="129"/>
      <c r="R531" s="129"/>
      <c r="S531" s="129"/>
      <c r="T531" s="129"/>
      <c r="U531" s="129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U531" s="106"/>
      <c r="AV531" s="106"/>
      <c r="AY531" s="120"/>
      <c r="AZ531" s="106"/>
      <c r="BA531" s="120"/>
      <c r="BC531" s="120"/>
    </row>
    <row r="532" spans="1:55" ht="12.75">
      <c r="A532" s="4"/>
      <c r="B532" s="106"/>
      <c r="C532" s="106"/>
      <c r="D532" s="106"/>
      <c r="E532" s="106"/>
      <c r="N532" s="129"/>
      <c r="O532" s="129"/>
      <c r="P532" s="129"/>
      <c r="Q532" s="129"/>
      <c r="R532" s="129"/>
      <c r="S532" s="129"/>
      <c r="T532" s="129"/>
      <c r="U532" s="129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U532" s="106"/>
      <c r="AV532" s="106"/>
      <c r="AY532" s="120"/>
      <c r="AZ532" s="106"/>
      <c r="BA532" s="120"/>
      <c r="BC532" s="120"/>
    </row>
    <row r="533" spans="1:55" ht="12.75">
      <c r="A533" s="4"/>
      <c r="B533" s="106"/>
      <c r="C533" s="106"/>
      <c r="D533" s="106"/>
      <c r="E533" s="106"/>
      <c r="N533" s="129"/>
      <c r="O533" s="129"/>
      <c r="P533" s="129"/>
      <c r="Q533" s="129"/>
      <c r="R533" s="129"/>
      <c r="S533" s="129"/>
      <c r="T533" s="129"/>
      <c r="U533" s="129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U533" s="106"/>
      <c r="AV533" s="106"/>
      <c r="AY533" s="120"/>
      <c r="AZ533" s="106"/>
      <c r="BA533" s="120"/>
      <c r="BC533" s="120"/>
    </row>
    <row r="534" spans="1:55" ht="12.75">
      <c r="A534" s="4"/>
      <c r="B534" s="106"/>
      <c r="C534" s="106"/>
      <c r="D534" s="106"/>
      <c r="E534" s="106"/>
      <c r="N534" s="129"/>
      <c r="O534" s="129"/>
      <c r="P534" s="129"/>
      <c r="Q534" s="129"/>
      <c r="R534" s="129"/>
      <c r="S534" s="129"/>
      <c r="T534" s="129"/>
      <c r="U534" s="129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U534" s="106"/>
      <c r="AV534" s="106"/>
      <c r="AY534" s="120"/>
      <c r="AZ534" s="106"/>
      <c r="BA534" s="120"/>
      <c r="BC534" s="120"/>
    </row>
    <row r="535" spans="1:55" ht="12.75">
      <c r="A535" s="4"/>
      <c r="B535" s="106"/>
      <c r="C535" s="106"/>
      <c r="D535" s="106"/>
      <c r="E535" s="106"/>
      <c r="N535" s="129"/>
      <c r="O535" s="129"/>
      <c r="P535" s="129"/>
      <c r="Q535" s="129"/>
      <c r="R535" s="129"/>
      <c r="S535" s="129"/>
      <c r="T535" s="129"/>
      <c r="U535" s="129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U535" s="106"/>
      <c r="AV535" s="106"/>
      <c r="AY535" s="120"/>
      <c r="AZ535" s="106"/>
      <c r="BA535" s="120"/>
      <c r="BC535" s="120"/>
    </row>
    <row r="536" spans="1:55" ht="12.75">
      <c r="A536" s="4"/>
      <c r="B536" s="106"/>
      <c r="C536" s="106"/>
      <c r="D536" s="106"/>
      <c r="E536" s="106"/>
      <c r="N536" s="129"/>
      <c r="O536" s="129"/>
      <c r="P536" s="129"/>
      <c r="Q536" s="129"/>
      <c r="R536" s="129"/>
      <c r="S536" s="129"/>
      <c r="T536" s="129"/>
      <c r="U536" s="129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U536" s="106"/>
      <c r="AV536" s="106"/>
      <c r="AY536" s="120"/>
      <c r="AZ536" s="106"/>
      <c r="BA536" s="120"/>
      <c r="BC536" s="120"/>
    </row>
    <row r="537" spans="1:55" ht="12.75">
      <c r="A537" s="4"/>
      <c r="B537" s="106"/>
      <c r="C537" s="106"/>
      <c r="D537" s="106"/>
      <c r="E537" s="106"/>
      <c r="N537" s="129"/>
      <c r="O537" s="129"/>
      <c r="P537" s="129"/>
      <c r="Q537" s="129"/>
      <c r="R537" s="129"/>
      <c r="S537" s="129"/>
      <c r="T537" s="129"/>
      <c r="U537" s="129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U537" s="106"/>
      <c r="AV537" s="106"/>
      <c r="AY537" s="120"/>
      <c r="AZ537" s="106"/>
      <c r="BA537" s="120"/>
      <c r="BC537" s="120"/>
    </row>
    <row r="538" spans="1:55" ht="12.75">
      <c r="A538" s="4"/>
      <c r="B538" s="106"/>
      <c r="C538" s="106"/>
      <c r="D538" s="106"/>
      <c r="E538" s="106"/>
      <c r="N538" s="129"/>
      <c r="O538" s="129"/>
      <c r="P538" s="129"/>
      <c r="Q538" s="129"/>
      <c r="R538" s="129"/>
      <c r="S538" s="129"/>
      <c r="T538" s="129"/>
      <c r="U538" s="129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U538" s="106"/>
      <c r="AV538" s="106"/>
      <c r="AY538" s="120"/>
      <c r="AZ538" s="106"/>
      <c r="BA538" s="120"/>
      <c r="BC538" s="120"/>
    </row>
    <row r="539" spans="1:55" ht="12.75">
      <c r="A539" s="4"/>
      <c r="B539" s="106"/>
      <c r="C539" s="106"/>
      <c r="D539" s="106"/>
      <c r="E539" s="106"/>
      <c r="N539" s="129"/>
      <c r="O539" s="129"/>
      <c r="P539" s="129"/>
      <c r="Q539" s="129"/>
      <c r="R539" s="129"/>
      <c r="S539" s="129"/>
      <c r="T539" s="129"/>
      <c r="U539" s="129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U539" s="106"/>
      <c r="AV539" s="106"/>
      <c r="AY539" s="120"/>
      <c r="AZ539" s="106"/>
      <c r="BA539" s="120"/>
      <c r="BC539" s="120"/>
    </row>
    <row r="540" spans="1:55" ht="12.75">
      <c r="A540" s="4"/>
      <c r="B540" s="106"/>
      <c r="C540" s="106"/>
      <c r="D540" s="106"/>
      <c r="E540" s="106"/>
      <c r="N540" s="129"/>
      <c r="O540" s="129"/>
      <c r="P540" s="129"/>
      <c r="Q540" s="129"/>
      <c r="R540" s="129"/>
      <c r="S540" s="129"/>
      <c r="T540" s="129"/>
      <c r="U540" s="129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U540" s="106"/>
      <c r="AV540" s="106"/>
      <c r="AY540" s="120"/>
      <c r="AZ540" s="106"/>
      <c r="BA540" s="120"/>
      <c r="BC540" s="120"/>
    </row>
    <row r="541" spans="1:55" ht="12.75">
      <c r="A541" s="4"/>
      <c r="B541" s="106"/>
      <c r="C541" s="106"/>
      <c r="D541" s="106"/>
      <c r="E541" s="106"/>
      <c r="N541" s="129"/>
      <c r="O541" s="129"/>
      <c r="P541" s="129"/>
      <c r="Q541" s="129"/>
      <c r="R541" s="129"/>
      <c r="S541" s="129"/>
      <c r="T541" s="129"/>
      <c r="U541" s="129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U541" s="106"/>
      <c r="AV541" s="106"/>
      <c r="AY541" s="120"/>
      <c r="AZ541" s="106"/>
      <c r="BA541" s="120"/>
      <c r="BC541" s="120"/>
    </row>
    <row r="542" spans="1:55" ht="12.75">
      <c r="A542" s="4"/>
      <c r="B542" s="106"/>
      <c r="C542" s="106"/>
      <c r="D542" s="106"/>
      <c r="E542" s="106"/>
      <c r="N542" s="129"/>
      <c r="O542" s="129"/>
      <c r="P542" s="129"/>
      <c r="Q542" s="129"/>
      <c r="R542" s="129"/>
      <c r="S542" s="129"/>
      <c r="T542" s="129"/>
      <c r="U542" s="129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U542" s="106"/>
      <c r="AV542" s="106"/>
      <c r="AY542" s="120"/>
      <c r="AZ542" s="106"/>
      <c r="BA542" s="120"/>
      <c r="BC542" s="120"/>
    </row>
    <row r="543" spans="1:55" ht="12.75">
      <c r="A543" s="4"/>
      <c r="B543" s="106"/>
      <c r="C543" s="106"/>
      <c r="D543" s="106"/>
      <c r="E543" s="106"/>
      <c r="N543" s="129"/>
      <c r="O543" s="129"/>
      <c r="P543" s="129"/>
      <c r="Q543" s="129"/>
      <c r="R543" s="129"/>
      <c r="S543" s="129"/>
      <c r="T543" s="129"/>
      <c r="U543" s="129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U543" s="106"/>
      <c r="AV543" s="106"/>
      <c r="AY543" s="120"/>
      <c r="AZ543" s="106"/>
      <c r="BA543" s="120"/>
      <c r="BC543" s="120"/>
    </row>
    <row r="544" spans="1:55" ht="12.75">
      <c r="A544" s="4"/>
      <c r="B544" s="106"/>
      <c r="C544" s="106"/>
      <c r="D544" s="106"/>
      <c r="E544" s="106"/>
      <c r="N544" s="129"/>
      <c r="O544" s="129"/>
      <c r="P544" s="129"/>
      <c r="Q544" s="129"/>
      <c r="R544" s="129"/>
      <c r="S544" s="129"/>
      <c r="T544" s="129"/>
      <c r="U544" s="129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U544" s="106"/>
      <c r="AV544" s="106"/>
      <c r="AY544" s="120"/>
      <c r="AZ544" s="106"/>
      <c r="BA544" s="120"/>
      <c r="BC544" s="120"/>
    </row>
    <row r="545" spans="1:55" ht="12.75">
      <c r="A545" s="4"/>
      <c r="B545" s="106"/>
      <c r="C545" s="106"/>
      <c r="D545" s="106"/>
      <c r="E545" s="106"/>
      <c r="N545" s="129"/>
      <c r="O545" s="129"/>
      <c r="P545" s="129"/>
      <c r="Q545" s="129"/>
      <c r="R545" s="129"/>
      <c r="S545" s="129"/>
      <c r="T545" s="129"/>
      <c r="U545" s="129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U545" s="106"/>
      <c r="AV545" s="106"/>
      <c r="AY545" s="120"/>
      <c r="AZ545" s="106"/>
      <c r="BA545" s="120"/>
      <c r="BC545" s="120"/>
    </row>
    <row r="546" spans="1:55" ht="12.75">
      <c r="A546" s="4"/>
      <c r="B546" s="106"/>
      <c r="C546" s="106"/>
      <c r="D546" s="106"/>
      <c r="E546" s="106"/>
      <c r="N546" s="129"/>
      <c r="O546" s="129"/>
      <c r="P546" s="129"/>
      <c r="Q546" s="129"/>
      <c r="R546" s="129"/>
      <c r="S546" s="129"/>
      <c r="T546" s="129"/>
      <c r="U546" s="129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U546" s="106"/>
      <c r="AV546" s="106"/>
      <c r="AY546" s="120"/>
      <c r="AZ546" s="106"/>
      <c r="BA546" s="120"/>
      <c r="BC546" s="120"/>
    </row>
    <row r="547" spans="1:55" ht="12.75">
      <c r="A547" s="4"/>
      <c r="B547" s="106"/>
      <c r="C547" s="106"/>
      <c r="D547" s="106"/>
      <c r="E547" s="106"/>
      <c r="N547" s="129"/>
      <c r="O547" s="129"/>
      <c r="P547" s="129"/>
      <c r="Q547" s="129"/>
      <c r="R547" s="129"/>
      <c r="S547" s="129"/>
      <c r="T547" s="129"/>
      <c r="U547" s="129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U547" s="106"/>
      <c r="AV547" s="106"/>
      <c r="AY547" s="120"/>
      <c r="AZ547" s="106"/>
      <c r="BA547" s="120"/>
      <c r="BC547" s="120"/>
    </row>
    <row r="548" spans="1:55" ht="12.75">
      <c r="A548" s="4"/>
      <c r="B548" s="106"/>
      <c r="C548" s="106"/>
      <c r="D548" s="106"/>
      <c r="E548" s="106"/>
      <c r="N548" s="129"/>
      <c r="O548" s="129"/>
      <c r="P548" s="129"/>
      <c r="Q548" s="129"/>
      <c r="R548" s="129"/>
      <c r="S548" s="129"/>
      <c r="T548" s="129"/>
      <c r="U548" s="129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U548" s="106"/>
      <c r="AV548" s="106"/>
      <c r="AY548" s="120"/>
      <c r="AZ548" s="106"/>
      <c r="BA548" s="120"/>
      <c r="BC548" s="120"/>
    </row>
    <row r="549" spans="1:55" ht="12.75">
      <c r="A549" s="4"/>
      <c r="B549" s="106"/>
      <c r="C549" s="106"/>
      <c r="D549" s="106"/>
      <c r="E549" s="106"/>
      <c r="N549" s="129"/>
      <c r="O549" s="129"/>
      <c r="P549" s="129"/>
      <c r="Q549" s="129"/>
      <c r="R549" s="129"/>
      <c r="S549" s="129"/>
      <c r="T549" s="129"/>
      <c r="U549" s="129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U549" s="106"/>
      <c r="AV549" s="106"/>
      <c r="AY549" s="120"/>
      <c r="AZ549" s="106"/>
      <c r="BA549" s="120"/>
      <c r="BC549" s="120"/>
    </row>
    <row r="550" spans="1:55" ht="12.75">
      <c r="A550" s="4"/>
      <c r="B550" s="106"/>
      <c r="C550" s="106"/>
      <c r="D550" s="106"/>
      <c r="E550" s="106"/>
      <c r="N550" s="129"/>
      <c r="O550" s="129"/>
      <c r="P550" s="129"/>
      <c r="Q550" s="129"/>
      <c r="R550" s="129"/>
      <c r="S550" s="129"/>
      <c r="T550" s="129"/>
      <c r="U550" s="129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U550" s="106"/>
      <c r="AV550" s="106"/>
      <c r="AY550" s="120"/>
      <c r="AZ550" s="106"/>
      <c r="BA550" s="120"/>
      <c r="BC550" s="120"/>
    </row>
    <row r="551" spans="1:55" ht="12.75">
      <c r="A551" s="4"/>
      <c r="B551" s="106"/>
      <c r="C551" s="106"/>
      <c r="D551" s="106"/>
      <c r="E551" s="106"/>
      <c r="N551" s="129"/>
      <c r="O551" s="129"/>
      <c r="P551" s="129"/>
      <c r="Q551" s="129"/>
      <c r="R551" s="129"/>
      <c r="S551" s="129"/>
      <c r="T551" s="129"/>
      <c r="U551" s="129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U551" s="106"/>
      <c r="AV551" s="106"/>
      <c r="AY551" s="120"/>
      <c r="AZ551" s="106"/>
      <c r="BA551" s="120"/>
      <c r="BC551" s="120"/>
    </row>
    <row r="552" spans="1:55" ht="12.75">
      <c r="A552" s="4"/>
      <c r="B552" s="106"/>
      <c r="C552" s="106"/>
      <c r="D552" s="106"/>
      <c r="E552" s="106"/>
      <c r="N552" s="129"/>
      <c r="O552" s="129"/>
      <c r="P552" s="129"/>
      <c r="Q552" s="129"/>
      <c r="R552" s="129"/>
      <c r="S552" s="129"/>
      <c r="T552" s="129"/>
      <c r="U552" s="129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U552" s="106"/>
      <c r="AV552" s="106"/>
      <c r="AY552" s="120"/>
      <c r="AZ552" s="106"/>
      <c r="BA552" s="120"/>
      <c r="BC552" s="120"/>
    </row>
    <row r="553" spans="1:55" ht="12.75">
      <c r="A553" s="4"/>
      <c r="B553" s="106"/>
      <c r="C553" s="106"/>
      <c r="D553" s="106"/>
      <c r="E553" s="106"/>
      <c r="N553" s="129"/>
      <c r="O553" s="129"/>
      <c r="P553" s="129"/>
      <c r="Q553" s="129"/>
      <c r="R553" s="129"/>
      <c r="S553" s="129"/>
      <c r="T553" s="129"/>
      <c r="U553" s="129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U553" s="106"/>
      <c r="AV553" s="106"/>
      <c r="AY553" s="120"/>
      <c r="AZ553" s="106"/>
      <c r="BA553" s="120"/>
      <c r="BC553" s="120"/>
    </row>
    <row r="554" spans="1:55" ht="12.75">
      <c r="A554" s="4"/>
      <c r="B554" s="106"/>
      <c r="C554" s="106"/>
      <c r="D554" s="106"/>
      <c r="E554" s="106"/>
      <c r="N554" s="129"/>
      <c r="O554" s="129"/>
      <c r="P554" s="129"/>
      <c r="Q554" s="129"/>
      <c r="R554" s="129"/>
      <c r="S554" s="129"/>
      <c r="T554" s="129"/>
      <c r="U554" s="129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U554" s="106"/>
      <c r="AV554" s="106"/>
      <c r="AY554" s="120"/>
      <c r="AZ554" s="106"/>
      <c r="BA554" s="120"/>
      <c r="BC554" s="120"/>
    </row>
    <row r="555" spans="1:55" ht="12.75">
      <c r="A555" s="4"/>
      <c r="B555" s="106"/>
      <c r="C555" s="106"/>
      <c r="D555" s="106"/>
      <c r="E555" s="106"/>
      <c r="N555" s="129"/>
      <c r="O555" s="129"/>
      <c r="P555" s="129"/>
      <c r="Q555" s="129"/>
      <c r="R555" s="129"/>
      <c r="S555" s="129"/>
      <c r="T555" s="129"/>
      <c r="U555" s="129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U555" s="106"/>
      <c r="AV555" s="106"/>
      <c r="AY555" s="120"/>
      <c r="AZ555" s="106"/>
      <c r="BA555" s="120"/>
      <c r="BC555" s="120"/>
    </row>
    <row r="556" spans="1:55" ht="12.75">
      <c r="A556" s="4"/>
      <c r="B556" s="106"/>
      <c r="C556" s="106"/>
      <c r="D556" s="106"/>
      <c r="E556" s="106"/>
      <c r="N556" s="129"/>
      <c r="O556" s="129"/>
      <c r="P556" s="129"/>
      <c r="Q556" s="129"/>
      <c r="R556" s="129"/>
      <c r="S556" s="129"/>
      <c r="T556" s="129"/>
      <c r="U556" s="129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U556" s="106"/>
      <c r="AV556" s="106"/>
      <c r="AY556" s="120"/>
      <c r="AZ556" s="106"/>
      <c r="BA556" s="120"/>
      <c r="BC556" s="120"/>
    </row>
    <row r="557" spans="1:55" ht="12.75">
      <c r="A557" s="4"/>
      <c r="B557" s="106"/>
      <c r="C557" s="106"/>
      <c r="D557" s="106"/>
      <c r="E557" s="106"/>
      <c r="N557" s="129"/>
      <c r="O557" s="129"/>
      <c r="P557" s="129"/>
      <c r="Q557" s="129"/>
      <c r="R557" s="129"/>
      <c r="S557" s="129"/>
      <c r="T557" s="129"/>
      <c r="U557" s="129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U557" s="106"/>
      <c r="AV557" s="106"/>
      <c r="AY557" s="120"/>
      <c r="AZ557" s="106"/>
      <c r="BA557" s="120"/>
      <c r="BC557" s="120"/>
    </row>
    <row r="558" spans="1:55" ht="12.75">
      <c r="A558" s="4"/>
      <c r="B558" s="106"/>
      <c r="C558" s="106"/>
      <c r="D558" s="106"/>
      <c r="E558" s="106"/>
      <c r="N558" s="129"/>
      <c r="O558" s="129"/>
      <c r="P558" s="129"/>
      <c r="Q558" s="129"/>
      <c r="R558" s="129"/>
      <c r="S558" s="129"/>
      <c r="T558" s="129"/>
      <c r="U558" s="129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U558" s="106"/>
      <c r="AV558" s="106"/>
      <c r="AY558" s="120"/>
      <c r="AZ558" s="106"/>
      <c r="BA558" s="120"/>
      <c r="BC558" s="120"/>
    </row>
    <row r="559" spans="1:55" ht="12.75">
      <c r="A559" s="4"/>
      <c r="B559" s="106"/>
      <c r="C559" s="106"/>
      <c r="D559" s="106"/>
      <c r="E559" s="106"/>
      <c r="N559" s="129"/>
      <c r="O559" s="129"/>
      <c r="P559" s="129"/>
      <c r="Q559" s="129"/>
      <c r="R559" s="129"/>
      <c r="S559" s="129"/>
      <c r="T559" s="129"/>
      <c r="U559" s="129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U559" s="106"/>
      <c r="AV559" s="106"/>
      <c r="AY559" s="120"/>
      <c r="AZ559" s="106"/>
      <c r="BA559" s="120"/>
      <c r="BC559" s="120"/>
    </row>
    <row r="560" spans="1:55" ht="12.75">
      <c r="A560" s="4"/>
      <c r="B560" s="106"/>
      <c r="C560" s="106"/>
      <c r="D560" s="106"/>
      <c r="E560" s="106"/>
      <c r="N560" s="129"/>
      <c r="O560" s="129"/>
      <c r="P560" s="129"/>
      <c r="Q560" s="129"/>
      <c r="R560" s="129"/>
      <c r="S560" s="129"/>
      <c r="T560" s="129"/>
      <c r="U560" s="129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U560" s="106"/>
      <c r="AV560" s="106"/>
      <c r="AY560" s="120"/>
      <c r="AZ560" s="106"/>
      <c r="BC560" s="120"/>
    </row>
    <row r="561" spans="1:55" ht="12.75">
      <c r="A561" s="4"/>
      <c r="N561" s="129"/>
      <c r="O561" s="129"/>
      <c r="P561" s="129"/>
      <c r="Q561" s="129"/>
      <c r="R561" s="129"/>
      <c r="S561" s="129"/>
      <c r="T561" s="129"/>
      <c r="U561" s="129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U561" s="106"/>
      <c r="AV561" s="106"/>
      <c r="AY561" s="120"/>
      <c r="AZ561" s="106"/>
      <c r="BC561" s="120"/>
    </row>
    <row r="562" spans="1:55" ht="12.75">
      <c r="A562" s="4"/>
      <c r="N562" s="129"/>
      <c r="O562" s="129"/>
      <c r="P562" s="129"/>
      <c r="Q562" s="129"/>
      <c r="R562" s="129"/>
      <c r="S562" s="129"/>
      <c r="T562" s="129"/>
      <c r="U562" s="129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U562" s="106"/>
      <c r="AV562" s="106"/>
      <c r="AY562" s="120"/>
      <c r="AZ562" s="106"/>
      <c r="BC562" s="120"/>
    </row>
    <row r="563" spans="1:55" ht="12.75">
      <c r="A563" s="4"/>
      <c r="N563" s="129"/>
      <c r="O563" s="129"/>
      <c r="P563" s="129"/>
      <c r="Q563" s="129"/>
      <c r="R563" s="129"/>
      <c r="S563" s="129"/>
      <c r="T563" s="129"/>
      <c r="U563" s="129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U563" s="106"/>
      <c r="AV563" s="106"/>
      <c r="AY563" s="120"/>
      <c r="AZ563" s="106"/>
      <c r="BC563" s="120"/>
    </row>
    <row r="564" spans="1:55" ht="12.75">
      <c r="A564" s="4"/>
      <c r="N564" s="129"/>
      <c r="O564" s="129"/>
      <c r="P564" s="129"/>
      <c r="Q564" s="129"/>
      <c r="R564" s="129"/>
      <c r="S564" s="129"/>
      <c r="T564" s="129"/>
      <c r="U564" s="129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U564" s="106"/>
      <c r="AV564" s="106"/>
      <c r="AY564" s="120"/>
      <c r="AZ564" s="106"/>
      <c r="BC564" s="120"/>
    </row>
    <row r="565" spans="1:55" ht="12.75">
      <c r="A565" s="4"/>
      <c r="N565" s="129"/>
      <c r="O565" s="129"/>
      <c r="P565" s="129"/>
      <c r="Q565" s="129"/>
      <c r="R565" s="129"/>
      <c r="S565" s="129"/>
      <c r="T565" s="129"/>
      <c r="U565" s="129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U565" s="106"/>
      <c r="AV565" s="106"/>
      <c r="AY565" s="120"/>
      <c r="AZ565" s="106"/>
      <c r="BC565" s="120"/>
    </row>
    <row r="566" spans="1:55" ht="12.75">
      <c r="A566" s="4"/>
      <c r="N566" s="129"/>
      <c r="O566" s="129"/>
      <c r="P566" s="129"/>
      <c r="Q566" s="129"/>
      <c r="R566" s="129"/>
      <c r="S566" s="129"/>
      <c r="T566" s="129"/>
      <c r="U566" s="129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U566" s="106"/>
      <c r="AV566" s="106"/>
      <c r="AY566" s="120"/>
      <c r="AZ566" s="106"/>
      <c r="BC566" s="120"/>
    </row>
    <row r="567" spans="1:55" ht="12.75">
      <c r="A567" s="4"/>
      <c r="N567" s="129"/>
      <c r="O567" s="129"/>
      <c r="P567" s="129"/>
      <c r="Q567" s="129"/>
      <c r="R567" s="129"/>
      <c r="S567" s="129"/>
      <c r="T567" s="129"/>
      <c r="U567" s="129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U567" s="106"/>
      <c r="AV567" s="106"/>
      <c r="AY567" s="120"/>
      <c r="AZ567" s="106"/>
      <c r="BC567" s="120"/>
    </row>
    <row r="568" spans="1:55" ht="12.75">
      <c r="A568" s="4"/>
      <c r="N568" s="129"/>
      <c r="O568" s="129"/>
      <c r="P568" s="129"/>
      <c r="Q568" s="129"/>
      <c r="R568" s="129"/>
      <c r="S568" s="129"/>
      <c r="T568" s="129"/>
      <c r="U568" s="129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U568" s="106"/>
      <c r="AV568" s="106"/>
      <c r="AY568" s="120"/>
      <c r="AZ568" s="106"/>
      <c r="BC568" s="120"/>
    </row>
    <row r="569" spans="1:55" ht="12.75">
      <c r="A569" s="4"/>
      <c r="N569" s="129"/>
      <c r="O569" s="129"/>
      <c r="P569" s="129"/>
      <c r="Q569" s="129"/>
      <c r="R569" s="129"/>
      <c r="S569" s="129"/>
      <c r="T569" s="129"/>
      <c r="U569" s="129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U569" s="106"/>
      <c r="AV569" s="106"/>
      <c r="AY569" s="120"/>
      <c r="AZ569" s="106"/>
      <c r="BC569" s="120"/>
    </row>
    <row r="570" spans="1:55" ht="12.75">
      <c r="A570" s="4"/>
      <c r="N570" s="129"/>
      <c r="O570" s="129"/>
      <c r="P570" s="129"/>
      <c r="Q570" s="129"/>
      <c r="R570" s="129"/>
      <c r="S570" s="129"/>
      <c r="T570" s="129"/>
      <c r="U570" s="129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U570" s="106"/>
      <c r="AV570" s="106"/>
      <c r="AY570" s="120"/>
      <c r="AZ570" s="106"/>
      <c r="BC570" s="120"/>
    </row>
    <row r="571" spans="1:55" ht="12.75">
      <c r="A571" s="4"/>
      <c r="N571" s="129"/>
      <c r="O571" s="129"/>
      <c r="P571" s="129"/>
      <c r="Q571" s="129"/>
      <c r="R571" s="129"/>
      <c r="S571" s="129"/>
      <c r="T571" s="129"/>
      <c r="U571" s="129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U571" s="106"/>
      <c r="AV571" s="106"/>
      <c r="AY571" s="120"/>
      <c r="AZ571" s="106"/>
      <c r="BC571" s="120"/>
    </row>
    <row r="572" spans="1:55" ht="12.75">
      <c r="A572" s="4"/>
      <c r="N572" s="129"/>
      <c r="O572" s="129"/>
      <c r="P572" s="129"/>
      <c r="Q572" s="129"/>
      <c r="R572" s="129"/>
      <c r="S572" s="129"/>
      <c r="T572" s="129"/>
      <c r="U572" s="129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U572" s="106"/>
      <c r="AV572" s="106"/>
      <c r="AY572" s="120"/>
      <c r="AZ572" s="106"/>
      <c r="BC572" s="120"/>
    </row>
    <row r="573" spans="1:55" ht="12.75">
      <c r="A573" s="4"/>
      <c r="N573" s="129"/>
      <c r="O573" s="129"/>
      <c r="P573" s="129"/>
      <c r="Q573" s="129"/>
      <c r="R573" s="129"/>
      <c r="S573" s="129"/>
      <c r="T573" s="129"/>
      <c r="U573" s="129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U573" s="106"/>
      <c r="AV573" s="106"/>
      <c r="AY573" s="120"/>
      <c r="AZ573" s="106"/>
      <c r="BC573" s="120"/>
    </row>
    <row r="574" spans="1:55" ht="12.75">
      <c r="A574" s="4"/>
      <c r="N574" s="129"/>
      <c r="O574" s="129"/>
      <c r="P574" s="129"/>
      <c r="Q574" s="129"/>
      <c r="R574" s="129"/>
      <c r="S574" s="129"/>
      <c r="T574" s="129"/>
      <c r="U574" s="129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U574" s="106"/>
      <c r="AV574" s="106"/>
      <c r="AY574" s="120"/>
      <c r="AZ574" s="106"/>
      <c r="BC574" s="120"/>
    </row>
    <row r="575" spans="1:55" ht="12.75">
      <c r="A575" s="4"/>
      <c r="N575" s="129"/>
      <c r="O575" s="129"/>
      <c r="P575" s="129"/>
      <c r="Q575" s="129"/>
      <c r="R575" s="129"/>
      <c r="S575" s="129"/>
      <c r="T575" s="129"/>
      <c r="U575" s="129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U575" s="106"/>
      <c r="AV575" s="106"/>
      <c r="AY575" s="120"/>
      <c r="AZ575" s="106"/>
      <c r="BC575" s="120"/>
    </row>
    <row r="576" spans="1:55" ht="12.75">
      <c r="A576" s="4"/>
      <c r="N576" s="129"/>
      <c r="O576" s="129"/>
      <c r="P576" s="129"/>
      <c r="Q576" s="129"/>
      <c r="R576" s="129"/>
      <c r="S576" s="129"/>
      <c r="T576" s="129"/>
      <c r="U576" s="129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U576" s="106"/>
      <c r="AV576" s="106"/>
      <c r="AY576" s="120"/>
      <c r="AZ576" s="106"/>
      <c r="BC576" s="120"/>
    </row>
    <row r="577" spans="1:55" ht="12.75">
      <c r="A577" s="4"/>
      <c r="N577" s="129"/>
      <c r="O577" s="129"/>
      <c r="P577" s="129"/>
      <c r="Q577" s="129"/>
      <c r="R577" s="129"/>
      <c r="S577" s="129"/>
      <c r="T577" s="129"/>
      <c r="U577" s="129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U577" s="106"/>
      <c r="AV577" s="106"/>
      <c r="AY577" s="120"/>
      <c r="AZ577" s="106"/>
      <c r="BC577" s="120"/>
    </row>
    <row r="578" spans="1:55" ht="12.75">
      <c r="A578" s="4"/>
      <c r="N578" s="129"/>
      <c r="O578" s="129"/>
      <c r="P578" s="129"/>
      <c r="Q578" s="129"/>
      <c r="R578" s="129"/>
      <c r="S578" s="129"/>
      <c r="T578" s="129"/>
      <c r="U578" s="129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U578" s="106"/>
      <c r="AV578" s="106"/>
      <c r="AY578" s="120"/>
      <c r="AZ578" s="106"/>
      <c r="BC578" s="120"/>
    </row>
    <row r="579" spans="1:55" ht="12.75">
      <c r="A579" s="4"/>
      <c r="N579" s="129"/>
      <c r="O579" s="129"/>
      <c r="P579" s="129"/>
      <c r="Q579" s="129"/>
      <c r="R579" s="129"/>
      <c r="S579" s="129"/>
      <c r="T579" s="129"/>
      <c r="U579" s="129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U579" s="106"/>
      <c r="AV579" s="106"/>
      <c r="AY579" s="120"/>
      <c r="AZ579" s="106"/>
      <c r="BC579" s="120"/>
    </row>
    <row r="580" spans="1:55" ht="12.75">
      <c r="A580" s="4"/>
      <c r="N580" s="129"/>
      <c r="O580" s="129"/>
      <c r="P580" s="129"/>
      <c r="Q580" s="129"/>
      <c r="R580" s="129"/>
      <c r="S580" s="129"/>
      <c r="T580" s="129"/>
      <c r="U580" s="129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U580" s="106"/>
      <c r="AV580" s="106"/>
      <c r="AY580" s="120"/>
      <c r="AZ580" s="106"/>
      <c r="BC580" s="120"/>
    </row>
    <row r="581" spans="1:55" ht="12.75">
      <c r="A581" s="4"/>
      <c r="N581" s="129"/>
      <c r="O581" s="129"/>
      <c r="P581" s="129"/>
      <c r="Q581" s="129"/>
      <c r="R581" s="129"/>
      <c r="S581" s="129"/>
      <c r="T581" s="129"/>
      <c r="U581" s="129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U581" s="106"/>
      <c r="AV581" s="106"/>
      <c r="AY581" s="120"/>
      <c r="AZ581" s="106"/>
      <c r="BC581" s="120"/>
    </row>
    <row r="582" spans="1:55" ht="12.75">
      <c r="A582" s="4"/>
      <c r="N582" s="129"/>
      <c r="O582" s="129"/>
      <c r="P582" s="129"/>
      <c r="Q582" s="129"/>
      <c r="R582" s="129"/>
      <c r="S582" s="129"/>
      <c r="T582" s="129"/>
      <c r="U582" s="129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U582" s="106"/>
      <c r="AV582" s="106"/>
      <c r="AY582" s="120"/>
      <c r="AZ582" s="106"/>
      <c r="BC582" s="120"/>
    </row>
    <row r="583" spans="1:55" ht="12.75">
      <c r="A583" s="4"/>
      <c r="N583" s="129"/>
      <c r="O583" s="129"/>
      <c r="P583" s="129"/>
      <c r="Q583" s="129"/>
      <c r="R583" s="129"/>
      <c r="S583" s="129"/>
      <c r="T583" s="129"/>
      <c r="U583" s="129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U583" s="106"/>
      <c r="AV583" s="106"/>
      <c r="AY583" s="120"/>
      <c r="AZ583" s="106"/>
      <c r="BC583" s="120"/>
    </row>
    <row r="584" spans="1:55" ht="12.75">
      <c r="A584" s="4"/>
      <c r="N584" s="129"/>
      <c r="O584" s="129"/>
      <c r="P584" s="129"/>
      <c r="Q584" s="129"/>
      <c r="R584" s="129"/>
      <c r="S584" s="129"/>
      <c r="T584" s="129"/>
      <c r="U584" s="129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U584" s="106"/>
      <c r="AV584" s="106"/>
      <c r="AY584" s="120"/>
      <c r="AZ584" s="106"/>
      <c r="BC584" s="120"/>
    </row>
    <row r="585" spans="1:55" ht="12.75">
      <c r="A585" s="4"/>
      <c r="N585" s="129"/>
      <c r="O585" s="129"/>
      <c r="P585" s="129"/>
      <c r="Q585" s="129"/>
      <c r="R585" s="129"/>
      <c r="S585" s="129"/>
      <c r="T585" s="129"/>
      <c r="U585" s="129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U585" s="106"/>
      <c r="AV585" s="106"/>
      <c r="AY585" s="120"/>
      <c r="AZ585" s="106"/>
      <c r="BC585" s="120"/>
    </row>
    <row r="586" spans="1:55" ht="12.75">
      <c r="A586" s="4"/>
      <c r="N586" s="129"/>
      <c r="O586" s="129"/>
      <c r="P586" s="129"/>
      <c r="Q586" s="129"/>
      <c r="R586" s="129"/>
      <c r="S586" s="129"/>
      <c r="T586" s="129"/>
      <c r="U586" s="129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U586" s="106"/>
      <c r="AV586" s="106"/>
      <c r="AY586" s="120"/>
      <c r="AZ586" s="106"/>
      <c r="BC586" s="120"/>
    </row>
    <row r="587" spans="1:55" ht="12.75">
      <c r="A587" s="4"/>
      <c r="N587" s="129"/>
      <c r="O587" s="129"/>
      <c r="P587" s="129"/>
      <c r="Q587" s="129"/>
      <c r="R587" s="129"/>
      <c r="S587" s="129"/>
      <c r="T587" s="129"/>
      <c r="U587" s="129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U587" s="106"/>
      <c r="AV587" s="106"/>
      <c r="AY587" s="120"/>
      <c r="AZ587" s="106"/>
      <c r="BC587" s="120"/>
    </row>
    <row r="588" spans="1:55" ht="12.75">
      <c r="A588" s="4"/>
      <c r="N588" s="129"/>
      <c r="O588" s="129"/>
      <c r="P588" s="129"/>
      <c r="Q588" s="129"/>
      <c r="R588" s="129"/>
      <c r="S588" s="129"/>
      <c r="T588" s="129"/>
      <c r="U588" s="129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U588" s="106"/>
      <c r="AV588" s="106"/>
      <c r="AY588" s="120"/>
      <c r="BC588" s="120"/>
    </row>
    <row r="589" spans="1:55" ht="12.75">
      <c r="A589" s="4"/>
      <c r="N589" s="129"/>
      <c r="O589" s="129"/>
      <c r="P589" s="129"/>
      <c r="Q589" s="129"/>
      <c r="R589" s="129"/>
      <c r="S589" s="129"/>
      <c r="T589" s="129"/>
      <c r="U589" s="129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U589" s="106"/>
      <c r="AV589" s="106"/>
      <c r="AY589" s="120"/>
      <c r="BC589" s="120"/>
    </row>
    <row r="590" spans="1:55" ht="12.75">
      <c r="A590" s="4"/>
      <c r="N590" s="129"/>
      <c r="O590" s="129"/>
      <c r="P590" s="129"/>
      <c r="Q590" s="129"/>
      <c r="R590" s="129"/>
      <c r="S590" s="129"/>
      <c r="T590" s="129"/>
      <c r="U590" s="129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U590" s="106"/>
      <c r="AV590" s="106"/>
      <c r="AY590" s="120"/>
      <c r="BC590" s="120"/>
    </row>
    <row r="591" spans="1:55" ht="12.75">
      <c r="A591" s="4"/>
      <c r="N591" s="129"/>
      <c r="O591" s="129"/>
      <c r="P591" s="129"/>
      <c r="Q591" s="129"/>
      <c r="R591" s="129"/>
      <c r="S591" s="129"/>
      <c r="T591" s="129"/>
      <c r="U591" s="129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U591" s="106"/>
      <c r="AV591" s="106"/>
      <c r="AY591" s="120"/>
      <c r="BC591" s="120"/>
    </row>
    <row r="592" spans="1:55" ht="12.75">
      <c r="A592" s="4"/>
      <c r="N592" s="129"/>
      <c r="O592" s="129"/>
      <c r="P592" s="129"/>
      <c r="Q592" s="129"/>
      <c r="R592" s="129"/>
      <c r="S592" s="129"/>
      <c r="T592" s="129"/>
      <c r="U592" s="129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U592" s="106"/>
      <c r="AV592" s="106"/>
      <c r="AY592" s="120"/>
      <c r="BC592" s="120"/>
    </row>
    <row r="593" spans="1:55" ht="12.75">
      <c r="A593" s="4"/>
      <c r="N593" s="129"/>
      <c r="O593" s="129"/>
      <c r="P593" s="129"/>
      <c r="Q593" s="129"/>
      <c r="R593" s="129"/>
      <c r="S593" s="129"/>
      <c r="T593" s="129"/>
      <c r="U593" s="129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U593" s="106"/>
      <c r="AV593" s="106"/>
      <c r="AY593" s="120"/>
      <c r="BC593" s="120"/>
    </row>
    <row r="594" spans="1:55" ht="12.75">
      <c r="A594" s="4"/>
      <c r="N594" s="129"/>
      <c r="O594" s="129"/>
      <c r="P594" s="129"/>
      <c r="Q594" s="129"/>
      <c r="R594" s="129"/>
      <c r="S594" s="129"/>
      <c r="T594" s="129"/>
      <c r="U594" s="129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U594" s="106"/>
      <c r="AV594" s="106"/>
      <c r="AY594" s="120"/>
      <c r="BC594" s="120"/>
    </row>
    <row r="595" spans="1:55" ht="12.75">
      <c r="A595" s="4"/>
      <c r="N595" s="129"/>
      <c r="O595" s="129"/>
      <c r="P595" s="129"/>
      <c r="Q595" s="129"/>
      <c r="R595" s="129"/>
      <c r="S595" s="129"/>
      <c r="T595" s="129"/>
      <c r="U595" s="129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U595" s="106"/>
      <c r="AV595" s="106"/>
      <c r="AY595" s="120"/>
      <c r="BC595" s="120"/>
    </row>
    <row r="596" spans="1:55" ht="12.75">
      <c r="A596" s="4"/>
      <c r="N596" s="129"/>
      <c r="O596" s="129"/>
      <c r="P596" s="129"/>
      <c r="Q596" s="129"/>
      <c r="R596" s="129"/>
      <c r="S596" s="129"/>
      <c r="T596" s="129"/>
      <c r="U596" s="129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U596" s="106"/>
      <c r="AV596" s="106"/>
      <c r="AY596" s="120"/>
      <c r="BC596" s="120"/>
    </row>
    <row r="597" spans="1:55" ht="12.75">
      <c r="A597" s="4"/>
      <c r="N597" s="129"/>
      <c r="O597" s="129"/>
      <c r="P597" s="129"/>
      <c r="Q597" s="129"/>
      <c r="R597" s="129"/>
      <c r="S597" s="129"/>
      <c r="T597" s="129"/>
      <c r="U597" s="129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U597" s="106"/>
      <c r="AV597" s="106"/>
      <c r="AY597" s="120"/>
      <c r="BC597" s="120"/>
    </row>
    <row r="598" spans="1:55" ht="12.75">
      <c r="A598" s="4"/>
      <c r="N598" s="129"/>
      <c r="O598" s="129"/>
      <c r="P598" s="129"/>
      <c r="Q598" s="129"/>
      <c r="R598" s="129"/>
      <c r="S598" s="129"/>
      <c r="T598" s="129"/>
      <c r="U598" s="129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U598" s="106"/>
      <c r="AV598" s="106"/>
      <c r="AY598" s="120"/>
      <c r="BC598" s="120"/>
    </row>
    <row r="599" spans="1:55" ht="12.75">
      <c r="A599" s="4"/>
      <c r="N599" s="129"/>
      <c r="O599" s="129"/>
      <c r="P599" s="129"/>
      <c r="Q599" s="129"/>
      <c r="R599" s="129"/>
      <c r="S599" s="129"/>
      <c r="T599" s="129"/>
      <c r="U599" s="129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U599" s="106"/>
      <c r="AV599" s="106"/>
      <c r="AY599" s="120"/>
      <c r="BC599" s="120"/>
    </row>
    <row r="600" spans="1:55" ht="12.75">
      <c r="A600" s="4"/>
      <c r="N600" s="129"/>
      <c r="O600" s="129"/>
      <c r="P600" s="129"/>
      <c r="Q600" s="129"/>
      <c r="R600" s="129"/>
      <c r="S600" s="129"/>
      <c r="T600" s="129"/>
      <c r="U600" s="129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U600" s="106"/>
      <c r="AV600" s="106"/>
      <c r="AY600" s="120"/>
      <c r="BC600" s="120"/>
    </row>
    <row r="601" spans="1:55" ht="12.75">
      <c r="A601" s="4"/>
      <c r="N601" s="129"/>
      <c r="O601" s="129"/>
      <c r="P601" s="129"/>
      <c r="Q601" s="129"/>
      <c r="R601" s="129"/>
      <c r="S601" s="129"/>
      <c r="T601" s="129"/>
      <c r="U601" s="129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U601" s="106"/>
      <c r="AV601" s="106"/>
      <c r="AY601" s="120"/>
      <c r="BC601" s="120"/>
    </row>
    <row r="602" spans="1:55" ht="12.75">
      <c r="A602" s="4"/>
      <c r="N602" s="129"/>
      <c r="O602" s="129"/>
      <c r="P602" s="129"/>
      <c r="Q602" s="129"/>
      <c r="R602" s="129"/>
      <c r="S602" s="129"/>
      <c r="T602" s="129"/>
      <c r="U602" s="129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U602" s="106"/>
      <c r="AV602" s="106"/>
      <c r="AY602" s="120"/>
      <c r="BC602" s="120"/>
    </row>
    <row r="603" spans="1:55" ht="12.75">
      <c r="A603" s="4"/>
      <c r="N603" s="129"/>
      <c r="O603" s="129"/>
      <c r="P603" s="129"/>
      <c r="Q603" s="129"/>
      <c r="R603" s="129"/>
      <c r="S603" s="129"/>
      <c r="T603" s="129"/>
      <c r="U603" s="129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U603" s="106"/>
      <c r="AV603" s="106"/>
      <c r="AY603" s="120"/>
      <c r="BC603" s="120"/>
    </row>
    <row r="604" spans="1:55" ht="12.75">
      <c r="A604" s="4"/>
      <c r="N604" s="129"/>
      <c r="O604" s="129"/>
      <c r="P604" s="129"/>
      <c r="Q604" s="129"/>
      <c r="R604" s="129"/>
      <c r="S604" s="129"/>
      <c r="T604" s="129"/>
      <c r="U604" s="129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U604" s="106"/>
      <c r="AV604" s="106"/>
      <c r="AY604" s="120"/>
      <c r="BC604" s="120"/>
    </row>
    <row r="605" spans="1:55" ht="12.75">
      <c r="A605" s="4"/>
      <c r="N605" s="129"/>
      <c r="O605" s="129"/>
      <c r="P605" s="129"/>
      <c r="Q605" s="129"/>
      <c r="R605" s="129"/>
      <c r="S605" s="129"/>
      <c r="T605" s="129"/>
      <c r="U605" s="129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U605" s="106"/>
      <c r="AV605" s="106"/>
      <c r="AY605" s="120"/>
      <c r="BC605" s="120"/>
    </row>
    <row r="606" spans="1:55" ht="12.75">
      <c r="A606" s="4"/>
      <c r="N606" s="129"/>
      <c r="O606" s="129"/>
      <c r="P606" s="129"/>
      <c r="Q606" s="129"/>
      <c r="R606" s="129"/>
      <c r="S606" s="129"/>
      <c r="T606" s="129"/>
      <c r="U606" s="129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U606" s="106"/>
      <c r="AV606" s="106"/>
      <c r="AY606" s="120"/>
      <c r="BC606" s="120"/>
    </row>
    <row r="607" spans="1:55" ht="12.75">
      <c r="A607" s="4"/>
      <c r="N607" s="129"/>
      <c r="O607" s="129"/>
      <c r="P607" s="129"/>
      <c r="Q607" s="129"/>
      <c r="R607" s="129"/>
      <c r="S607" s="129"/>
      <c r="T607" s="129"/>
      <c r="U607" s="129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U607" s="106"/>
      <c r="AV607" s="106"/>
      <c r="AY607" s="120"/>
      <c r="BC607" s="120"/>
    </row>
    <row r="608" spans="1:55" ht="12.75">
      <c r="A608" s="4"/>
      <c r="N608" s="129"/>
      <c r="O608" s="129"/>
      <c r="P608" s="129"/>
      <c r="Q608" s="129"/>
      <c r="R608" s="129"/>
      <c r="S608" s="129"/>
      <c r="T608" s="129"/>
      <c r="U608" s="129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U608" s="106"/>
      <c r="AV608" s="106"/>
      <c r="AY608" s="120"/>
      <c r="BC608" s="120"/>
    </row>
    <row r="609" spans="1:55" ht="12.75">
      <c r="A609" s="4"/>
      <c r="N609" s="129"/>
      <c r="O609" s="129"/>
      <c r="P609" s="129"/>
      <c r="Q609" s="129"/>
      <c r="R609" s="129"/>
      <c r="S609" s="129"/>
      <c r="T609" s="129"/>
      <c r="U609" s="129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U609" s="106"/>
      <c r="AV609" s="106"/>
      <c r="AY609" s="120"/>
      <c r="BC609" s="120"/>
    </row>
    <row r="610" spans="1:55" ht="12.75">
      <c r="A610" s="4"/>
      <c r="N610" s="129"/>
      <c r="O610" s="129"/>
      <c r="P610" s="129"/>
      <c r="Q610" s="129"/>
      <c r="R610" s="129"/>
      <c r="S610" s="129"/>
      <c r="T610" s="129"/>
      <c r="U610" s="129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U610" s="106"/>
      <c r="AV610" s="106"/>
      <c r="AY610" s="120"/>
      <c r="BC610" s="120"/>
    </row>
    <row r="611" spans="1:55" ht="12.75">
      <c r="A611" s="4"/>
      <c r="N611" s="129"/>
      <c r="O611" s="129"/>
      <c r="P611" s="129"/>
      <c r="Q611" s="129"/>
      <c r="R611" s="129"/>
      <c r="S611" s="129"/>
      <c r="T611" s="129"/>
      <c r="U611" s="129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U611" s="106"/>
      <c r="AV611" s="106"/>
      <c r="AY611" s="120"/>
      <c r="BC611" s="120"/>
    </row>
    <row r="612" spans="1:55" ht="12.75">
      <c r="A612" s="4"/>
      <c r="N612" s="129"/>
      <c r="O612" s="129"/>
      <c r="P612" s="129"/>
      <c r="Q612" s="129"/>
      <c r="R612" s="129"/>
      <c r="S612" s="129"/>
      <c r="T612" s="129"/>
      <c r="U612" s="129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U612" s="106"/>
      <c r="AV612" s="106"/>
      <c r="AY612" s="120"/>
      <c r="BC612" s="120"/>
    </row>
    <row r="613" spans="1:55" ht="12.75">
      <c r="A613" s="4"/>
      <c r="N613" s="129"/>
      <c r="O613" s="129"/>
      <c r="P613" s="129"/>
      <c r="Q613" s="129"/>
      <c r="R613" s="129"/>
      <c r="S613" s="129"/>
      <c r="T613" s="129"/>
      <c r="U613" s="129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U613" s="106"/>
      <c r="AV613" s="106"/>
      <c r="AY613" s="120"/>
      <c r="BC613" s="120"/>
    </row>
    <row r="614" spans="1:55" ht="12.75">
      <c r="A614" s="4"/>
      <c r="N614" s="129"/>
      <c r="O614" s="129"/>
      <c r="P614" s="129"/>
      <c r="Q614" s="129"/>
      <c r="R614" s="129"/>
      <c r="S614" s="129"/>
      <c r="T614" s="129"/>
      <c r="U614" s="129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U614" s="106"/>
      <c r="AV614" s="106"/>
      <c r="AY614" s="120"/>
      <c r="BC614" s="120"/>
    </row>
    <row r="615" spans="1:55" ht="12.75">
      <c r="A615" s="4"/>
      <c r="N615" s="129"/>
      <c r="O615" s="129"/>
      <c r="P615" s="129"/>
      <c r="Q615" s="129"/>
      <c r="R615" s="129"/>
      <c r="S615" s="129"/>
      <c r="T615" s="129"/>
      <c r="U615" s="129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U615" s="106"/>
      <c r="AV615" s="106"/>
      <c r="AY615" s="120"/>
      <c r="BC615" s="120"/>
    </row>
    <row r="616" spans="1:55" ht="12.75">
      <c r="A616" s="4"/>
      <c r="N616" s="129"/>
      <c r="O616" s="129"/>
      <c r="P616" s="129"/>
      <c r="Q616" s="129"/>
      <c r="R616" s="129"/>
      <c r="S616" s="129"/>
      <c r="T616" s="129"/>
      <c r="U616" s="129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U616" s="106"/>
      <c r="AV616" s="106"/>
      <c r="AY616" s="120"/>
      <c r="BC616" s="120"/>
    </row>
    <row r="617" spans="1:55" ht="12.75">
      <c r="A617" s="4"/>
      <c r="N617" s="129"/>
      <c r="O617" s="129"/>
      <c r="P617" s="129"/>
      <c r="Q617" s="129"/>
      <c r="R617" s="129"/>
      <c r="S617" s="129"/>
      <c r="T617" s="129"/>
      <c r="U617" s="129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U617" s="106"/>
      <c r="AV617" s="106"/>
      <c r="AY617" s="120"/>
      <c r="BC617" s="120"/>
    </row>
    <row r="618" spans="1:55" ht="12.75">
      <c r="A618" s="4"/>
      <c r="N618" s="129"/>
      <c r="O618" s="129"/>
      <c r="P618" s="129"/>
      <c r="Q618" s="129"/>
      <c r="R618" s="129"/>
      <c r="S618" s="129"/>
      <c r="T618" s="129"/>
      <c r="U618" s="129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U618" s="106"/>
      <c r="AV618" s="106"/>
      <c r="AY618" s="120"/>
      <c r="BC618" s="120"/>
    </row>
    <row r="619" spans="1:55" ht="12.75">
      <c r="A619" s="4"/>
      <c r="N619" s="129"/>
      <c r="O619" s="129"/>
      <c r="P619" s="129"/>
      <c r="Q619" s="129"/>
      <c r="R619" s="129"/>
      <c r="S619" s="129"/>
      <c r="T619" s="129"/>
      <c r="U619" s="129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U619" s="106"/>
      <c r="AV619" s="106"/>
      <c r="AY619" s="120"/>
      <c r="BC619" s="120"/>
    </row>
    <row r="620" spans="1:55" ht="12.75">
      <c r="A620" s="4"/>
      <c r="N620" s="129"/>
      <c r="O620" s="129"/>
      <c r="P620" s="129"/>
      <c r="Q620" s="129"/>
      <c r="R620" s="129"/>
      <c r="S620" s="129"/>
      <c r="T620" s="129"/>
      <c r="U620" s="129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U620" s="106"/>
      <c r="AV620" s="106"/>
      <c r="AY620" s="120"/>
      <c r="BC620" s="120"/>
    </row>
    <row r="621" spans="1:55" ht="12.75">
      <c r="A621" s="4"/>
      <c r="N621" s="129"/>
      <c r="O621" s="129"/>
      <c r="P621" s="129"/>
      <c r="Q621" s="129"/>
      <c r="R621" s="129"/>
      <c r="S621" s="129"/>
      <c r="T621" s="129"/>
      <c r="U621" s="129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U621" s="106"/>
      <c r="AV621" s="106"/>
      <c r="AY621" s="120"/>
      <c r="BC621" s="120"/>
    </row>
    <row r="622" spans="1:55" ht="12.75">
      <c r="A622" s="4"/>
      <c r="N622" s="129"/>
      <c r="O622" s="129"/>
      <c r="P622" s="129"/>
      <c r="Q622" s="129"/>
      <c r="R622" s="129"/>
      <c r="S622" s="129"/>
      <c r="T622" s="129"/>
      <c r="U622" s="129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U622" s="106"/>
      <c r="AV622" s="106"/>
      <c r="AY622" s="120"/>
      <c r="BC622" s="120"/>
    </row>
    <row r="623" spans="1:55" ht="12.75">
      <c r="A623" s="4"/>
      <c r="N623" s="129"/>
      <c r="O623" s="129"/>
      <c r="P623" s="129"/>
      <c r="Q623" s="129"/>
      <c r="R623" s="129"/>
      <c r="S623" s="129"/>
      <c r="T623" s="129"/>
      <c r="U623" s="129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U623" s="106"/>
      <c r="AV623" s="106"/>
      <c r="AY623" s="120"/>
      <c r="BC623" s="120"/>
    </row>
    <row r="624" spans="1:55" ht="12.75">
      <c r="A624" s="4"/>
      <c r="N624" s="129"/>
      <c r="O624" s="129"/>
      <c r="P624" s="129"/>
      <c r="Q624" s="129"/>
      <c r="R624" s="129"/>
      <c r="S624" s="129"/>
      <c r="T624" s="129"/>
      <c r="U624" s="129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U624" s="106"/>
      <c r="AV624" s="106"/>
      <c r="AY624" s="120"/>
      <c r="BC624" s="120"/>
    </row>
    <row r="625" spans="1:55" ht="12.75">
      <c r="A625" s="4"/>
      <c r="N625" s="129"/>
      <c r="O625" s="129"/>
      <c r="P625" s="129"/>
      <c r="Q625" s="129"/>
      <c r="R625" s="129"/>
      <c r="S625" s="129"/>
      <c r="T625" s="129"/>
      <c r="U625" s="129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U625" s="106"/>
      <c r="AV625" s="106"/>
      <c r="AY625" s="120"/>
      <c r="BC625" s="120"/>
    </row>
    <row r="626" spans="1:55" ht="12.75">
      <c r="A626" s="4"/>
      <c r="N626" s="129"/>
      <c r="O626" s="129"/>
      <c r="P626" s="129"/>
      <c r="Q626" s="129"/>
      <c r="R626" s="129"/>
      <c r="S626" s="129"/>
      <c r="T626" s="129"/>
      <c r="U626" s="129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U626" s="106"/>
      <c r="AV626" s="106"/>
      <c r="AY626" s="120"/>
      <c r="BC626" s="120"/>
    </row>
    <row r="627" spans="1:55" ht="12.75">
      <c r="A627" s="4"/>
      <c r="N627" s="129"/>
      <c r="O627" s="129"/>
      <c r="P627" s="129"/>
      <c r="Q627" s="129"/>
      <c r="R627" s="129"/>
      <c r="S627" s="129"/>
      <c r="T627" s="129"/>
      <c r="U627" s="129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U627" s="106"/>
      <c r="AV627" s="106"/>
      <c r="AY627" s="120"/>
      <c r="BC627" s="120"/>
    </row>
    <row r="628" spans="1:55" ht="12.75">
      <c r="A628" s="4"/>
      <c r="N628" s="129"/>
      <c r="O628" s="129"/>
      <c r="P628" s="129"/>
      <c r="Q628" s="129"/>
      <c r="R628" s="129"/>
      <c r="S628" s="129"/>
      <c r="T628" s="129"/>
      <c r="U628" s="129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U628" s="106"/>
      <c r="AV628" s="106"/>
      <c r="AY628" s="120"/>
      <c r="BC628" s="120"/>
    </row>
    <row r="629" spans="1:55" ht="12.75">
      <c r="A629" s="4"/>
      <c r="N629" s="129"/>
      <c r="O629" s="129"/>
      <c r="P629" s="129"/>
      <c r="Q629" s="129"/>
      <c r="R629" s="129"/>
      <c r="S629" s="129"/>
      <c r="T629" s="129"/>
      <c r="U629" s="129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U629" s="106"/>
      <c r="AV629" s="106"/>
      <c r="AY629" s="120"/>
      <c r="BC629" s="120"/>
    </row>
    <row r="630" spans="1:55" ht="12.75">
      <c r="A630" s="4"/>
      <c r="AU630" s="106"/>
      <c r="AV630" s="106"/>
      <c r="AY630" s="120"/>
      <c r="BC630" s="120"/>
    </row>
    <row r="631" spans="1:55" ht="12.75">
      <c r="A631" s="4"/>
      <c r="AU631" s="106"/>
      <c r="AV631" s="106"/>
      <c r="AY631" s="120"/>
      <c r="BC631" s="120"/>
    </row>
    <row r="632" spans="1:55" ht="12.75">
      <c r="A632" s="4"/>
      <c r="AU632" s="106"/>
      <c r="AV632" s="106"/>
      <c r="AY632" s="120"/>
      <c r="BC632" s="120"/>
    </row>
    <row r="633" spans="1:55" ht="12.75">
      <c r="A633" s="4"/>
      <c r="AU633" s="106"/>
      <c r="AV633" s="106"/>
      <c r="AY633" s="120"/>
      <c r="BC633" s="120"/>
    </row>
    <row r="634" spans="1:55" ht="12.75">
      <c r="A634" s="4"/>
      <c r="AU634" s="106"/>
      <c r="AV634" s="106"/>
      <c r="AY634" s="120"/>
      <c r="BC634" s="120"/>
    </row>
    <row r="635" spans="1:55" ht="12.75">
      <c r="A635" s="4"/>
      <c r="AU635" s="106"/>
      <c r="AV635" s="106"/>
      <c r="AY635" s="120"/>
      <c r="BC635" s="120"/>
    </row>
    <row r="636" spans="1:55" ht="12.75">
      <c r="A636" s="4"/>
      <c r="AU636" s="106"/>
      <c r="AV636" s="106"/>
      <c r="AY636" s="120"/>
      <c r="BC636" s="120"/>
    </row>
    <row r="637" spans="1:55" ht="12.75">
      <c r="A637" s="4"/>
      <c r="AU637" s="106"/>
      <c r="AV637" s="106"/>
      <c r="AY637" s="120"/>
      <c r="BC637" s="120"/>
    </row>
    <row r="638" spans="1:55" ht="12.75">
      <c r="A638" s="4"/>
      <c r="AU638" s="106"/>
      <c r="AV638" s="106"/>
      <c r="AY638" s="120"/>
      <c r="BC638" s="120"/>
    </row>
    <row r="639" spans="1:55" ht="12.75">
      <c r="A639" s="4"/>
      <c r="AU639" s="106"/>
      <c r="AV639" s="106"/>
      <c r="AY639" s="120"/>
      <c r="BC639" s="120"/>
    </row>
    <row r="640" spans="1:55" ht="12.75">
      <c r="A640" s="4"/>
      <c r="AU640" s="106"/>
      <c r="AV640" s="106"/>
      <c r="AY640" s="120"/>
      <c r="BC640" s="120"/>
    </row>
    <row r="641" spans="1:55" ht="12.75">
      <c r="A641" s="4"/>
      <c r="AU641" s="106"/>
      <c r="AV641" s="106"/>
      <c r="AY641" s="120"/>
      <c r="BC641" s="120"/>
    </row>
    <row r="642" spans="1:55" ht="12.75">
      <c r="A642" s="4"/>
      <c r="AU642" s="106"/>
      <c r="AV642" s="106"/>
      <c r="AY642" s="120"/>
      <c r="BC642" s="120"/>
    </row>
    <row r="643" spans="1:55" ht="12.75">
      <c r="A643" s="4"/>
      <c r="AU643" s="106"/>
      <c r="AV643" s="106"/>
      <c r="AY643" s="120"/>
      <c r="BC643" s="120"/>
    </row>
    <row r="644" spans="1:55" ht="12.75">
      <c r="A644" s="4"/>
      <c r="AU644" s="106"/>
      <c r="AV644" s="106"/>
      <c r="AY644" s="120"/>
      <c r="BC644" s="120"/>
    </row>
    <row r="645" spans="1:55" ht="12.75">
      <c r="A645" s="4"/>
      <c r="AU645" s="106"/>
      <c r="AV645" s="106"/>
      <c r="AY645" s="120"/>
      <c r="BC645" s="120"/>
    </row>
    <row r="646" spans="1:55" ht="12.75">
      <c r="A646" s="4"/>
      <c r="AU646" s="106"/>
      <c r="AV646" s="106"/>
      <c r="AY646" s="120"/>
      <c r="BC646" s="120"/>
    </row>
    <row r="647" spans="1:55" ht="12.75">
      <c r="A647" s="4"/>
      <c r="AU647" s="106"/>
      <c r="AV647" s="106"/>
      <c r="AY647" s="120"/>
      <c r="BC647" s="120"/>
    </row>
    <row r="648" spans="1:55" ht="12.75">
      <c r="A648" s="4"/>
      <c r="AU648" s="106"/>
      <c r="AV648" s="106"/>
      <c r="AY648" s="120"/>
      <c r="BC648" s="120"/>
    </row>
    <row r="649" spans="1:55" ht="12.75">
      <c r="A649" s="4"/>
      <c r="AU649" s="106"/>
      <c r="AV649" s="106"/>
      <c r="AY649" s="120"/>
      <c r="BC649" s="120"/>
    </row>
    <row r="650" spans="1:55" ht="12.75">
      <c r="A650" s="4"/>
      <c r="AU650" s="106"/>
      <c r="AV650" s="106"/>
      <c r="AY650" s="120"/>
      <c r="BC650" s="120"/>
    </row>
    <row r="651" spans="1:55" ht="12.75">
      <c r="A651" s="4"/>
      <c r="AU651" s="106"/>
      <c r="AV651" s="106"/>
      <c r="AY651" s="120"/>
      <c r="BC651" s="120"/>
    </row>
    <row r="652" spans="1:55" ht="12.75">
      <c r="A652" s="4"/>
      <c r="AU652" s="106"/>
      <c r="AV652" s="106"/>
      <c r="AY652" s="120"/>
      <c r="BC652" s="120"/>
    </row>
    <row r="653" spans="1:55" ht="12.75">
      <c r="A653" s="4"/>
      <c r="AU653" s="106"/>
      <c r="AV653" s="106"/>
      <c r="AY653" s="120"/>
      <c r="BC653" s="120"/>
    </row>
    <row r="654" spans="1:55" ht="12.75">
      <c r="A654" s="4"/>
      <c r="AU654" s="106"/>
      <c r="AV654" s="106"/>
      <c r="AY654" s="120"/>
      <c r="BC654" s="120"/>
    </row>
    <row r="655" spans="1:55" ht="12.75">
      <c r="A655" s="4"/>
      <c r="AU655" s="106"/>
      <c r="AV655" s="106"/>
      <c r="AY655" s="120"/>
      <c r="BC655" s="120"/>
    </row>
    <row r="656" spans="1:55" ht="12.75">
      <c r="A656" s="4"/>
      <c r="AU656" s="106"/>
      <c r="AV656" s="106"/>
      <c r="AY656" s="120"/>
      <c r="BC656" s="120"/>
    </row>
    <row r="657" spans="1:55" ht="12.75">
      <c r="A657" s="4"/>
      <c r="AU657" s="106"/>
      <c r="AV657" s="106"/>
      <c r="AY657" s="120"/>
      <c r="BC657" s="120"/>
    </row>
    <row r="658" spans="1:55" ht="12.75">
      <c r="A658" s="4"/>
      <c r="AU658" s="106"/>
      <c r="AV658" s="106"/>
      <c r="AY658" s="120"/>
      <c r="BC658" s="120"/>
    </row>
    <row r="659" spans="1:55" ht="12.75">
      <c r="A659" s="4"/>
      <c r="AU659" s="106"/>
      <c r="AV659" s="106"/>
      <c r="AY659" s="120"/>
      <c r="BC659" s="120"/>
    </row>
    <row r="660" spans="1:55" ht="12.75">
      <c r="A660" s="4"/>
      <c r="AU660" s="106"/>
      <c r="AV660" s="106"/>
      <c r="AY660" s="120"/>
      <c r="BC660" s="120"/>
    </row>
    <row r="661" spans="1:55" ht="12.75">
      <c r="A661" s="4"/>
      <c r="AU661" s="106"/>
      <c r="AV661" s="106"/>
      <c r="AY661" s="120"/>
      <c r="BC661" s="120"/>
    </row>
    <row r="662" spans="1:55" ht="12.75">
      <c r="A662" s="4"/>
      <c r="AU662" s="106"/>
      <c r="AV662" s="106"/>
      <c r="AY662" s="120"/>
      <c r="BC662" s="120"/>
    </row>
    <row r="663" spans="1:55" ht="12.75">
      <c r="A663" s="4"/>
      <c r="AU663" s="106"/>
      <c r="AV663" s="106"/>
      <c r="AY663" s="120"/>
      <c r="BC663" s="120"/>
    </row>
    <row r="664" spans="1:55" ht="12.75">
      <c r="A664" s="4"/>
      <c r="AU664" s="106"/>
      <c r="AV664" s="106"/>
      <c r="AY664" s="120"/>
      <c r="BC664" s="120"/>
    </row>
    <row r="665" spans="1:55" ht="12.75">
      <c r="A665" s="4"/>
      <c r="AU665" s="106"/>
      <c r="AV665" s="106"/>
      <c r="AY665" s="120"/>
      <c r="BC665" s="120"/>
    </row>
    <row r="666" spans="1:55" ht="12.75">
      <c r="A666" s="4"/>
      <c r="AU666" s="106"/>
      <c r="AV666" s="106"/>
      <c r="AY666" s="120"/>
      <c r="BC666" s="120"/>
    </row>
    <row r="667" spans="1:55" ht="12.75">
      <c r="A667" s="4"/>
      <c r="AU667" s="106"/>
      <c r="AV667" s="106"/>
      <c r="AY667" s="120"/>
      <c r="BC667" s="120"/>
    </row>
    <row r="668" spans="1:55" ht="12.75">
      <c r="A668" s="4"/>
      <c r="AU668" s="106"/>
      <c r="AV668" s="106"/>
      <c r="AY668" s="120"/>
      <c r="BC668" s="120"/>
    </row>
    <row r="669" spans="1:55" ht="12.75">
      <c r="A669" s="4"/>
      <c r="AU669" s="106"/>
      <c r="AV669" s="106"/>
      <c r="AY669" s="120"/>
      <c r="BC669" s="120"/>
    </row>
    <row r="670" spans="1:55" ht="12.75">
      <c r="A670" s="4"/>
      <c r="AU670" s="106"/>
      <c r="AV670" s="106"/>
      <c r="AY670" s="120"/>
      <c r="BC670" s="120"/>
    </row>
    <row r="671" spans="1:55" ht="12.75">
      <c r="A671" s="4"/>
      <c r="AU671" s="106"/>
      <c r="AV671" s="106"/>
      <c r="AY671" s="120"/>
      <c r="BC671" s="120"/>
    </row>
    <row r="672" spans="1:55" ht="12.75">
      <c r="A672" s="4"/>
      <c r="AU672" s="106"/>
      <c r="AV672" s="106"/>
      <c r="AY672" s="120"/>
      <c r="BC672" s="120"/>
    </row>
    <row r="673" spans="1:55" ht="12.75">
      <c r="A673" s="4"/>
      <c r="AU673" s="106"/>
      <c r="AV673" s="106"/>
      <c r="AY673" s="120"/>
      <c r="BC673" s="120"/>
    </row>
    <row r="674" spans="1:55" ht="12.75">
      <c r="A674" s="4"/>
      <c r="AU674" s="106"/>
      <c r="AV674" s="106"/>
      <c r="AY674" s="120"/>
      <c r="BC674" s="120"/>
    </row>
    <row r="675" spans="1:55" ht="12.75">
      <c r="A675" s="4"/>
      <c r="AU675" s="106"/>
      <c r="AV675" s="106"/>
      <c r="AY675" s="120"/>
      <c r="BC675" s="120"/>
    </row>
    <row r="676" spans="1:55" ht="12.75">
      <c r="A676" s="4"/>
      <c r="AU676" s="106"/>
      <c r="AV676" s="106"/>
      <c r="AY676" s="120"/>
      <c r="BC676" s="120"/>
    </row>
    <row r="677" spans="1:55" ht="12.75">
      <c r="A677" s="4"/>
      <c r="AU677" s="106"/>
      <c r="AV677" s="106"/>
      <c r="AY677" s="120"/>
      <c r="BC677" s="120"/>
    </row>
    <row r="678" spans="1:55" ht="12.75">
      <c r="A678" s="4"/>
      <c r="AU678" s="106"/>
      <c r="AV678" s="106"/>
      <c r="AY678" s="120"/>
      <c r="BC678" s="120"/>
    </row>
    <row r="679" spans="1:55" ht="12.75">
      <c r="A679" s="4"/>
      <c r="AU679" s="106"/>
      <c r="AV679" s="106"/>
      <c r="AY679" s="120"/>
      <c r="BC679" s="120"/>
    </row>
    <row r="680" spans="1:55" ht="12.75">
      <c r="A680" s="4"/>
      <c r="AU680" s="106"/>
      <c r="AV680" s="106"/>
      <c r="AY680" s="120"/>
      <c r="BC680" s="120"/>
    </row>
    <row r="681" spans="1:55" ht="12.75">
      <c r="A681" s="4"/>
      <c r="AU681" s="106"/>
      <c r="AV681" s="106"/>
      <c r="AY681" s="120"/>
      <c r="BC681" s="120"/>
    </row>
    <row r="682" spans="1:55" ht="12.75">
      <c r="A682" s="4"/>
      <c r="AU682" s="106"/>
      <c r="AV682" s="106"/>
      <c r="AY682" s="120"/>
      <c r="BC682" s="120"/>
    </row>
    <row r="683" spans="1:55" ht="12.75">
      <c r="A683" s="4"/>
      <c r="AU683" s="106"/>
      <c r="AV683" s="106"/>
      <c r="AY683" s="120"/>
      <c r="BC683" s="120"/>
    </row>
    <row r="684" spans="1:55" ht="12.75">
      <c r="A684" s="4"/>
      <c r="AU684" s="106"/>
      <c r="AV684" s="106"/>
      <c r="AY684" s="120"/>
      <c r="BC684" s="120"/>
    </row>
    <row r="685" spans="1:55" ht="12.75">
      <c r="A685" s="4"/>
      <c r="AU685" s="106"/>
      <c r="AV685" s="106"/>
      <c r="AY685" s="120"/>
      <c r="BC685" s="120"/>
    </row>
    <row r="686" spans="1:55" ht="12.75">
      <c r="A686" s="4"/>
      <c r="AU686" s="106"/>
      <c r="AV686" s="106"/>
      <c r="AY686" s="120"/>
      <c r="BC686" s="120"/>
    </row>
    <row r="687" spans="1:55" ht="12.75">
      <c r="A687" s="4"/>
      <c r="AU687" s="106"/>
      <c r="AV687" s="106"/>
      <c r="AY687" s="120"/>
      <c r="BC687" s="120"/>
    </row>
    <row r="688" spans="1:55" ht="12.75">
      <c r="A688" s="4"/>
      <c r="AU688" s="106"/>
      <c r="AV688" s="106"/>
      <c r="AY688" s="120"/>
      <c r="BC688" s="120"/>
    </row>
    <row r="689" spans="1:55" ht="12.75">
      <c r="A689" s="4"/>
      <c r="AU689" s="106"/>
      <c r="AV689" s="106"/>
      <c r="AY689" s="120"/>
      <c r="BC689" s="120"/>
    </row>
    <row r="690" spans="1:55" ht="12.75">
      <c r="A690" s="4"/>
      <c r="AU690" s="106"/>
      <c r="AV690" s="106"/>
      <c r="AY690" s="120"/>
      <c r="BC690" s="120"/>
    </row>
    <row r="691" spans="1:55" ht="12.75">
      <c r="A691" s="4"/>
      <c r="AU691" s="106"/>
      <c r="AV691" s="106"/>
      <c r="AY691" s="120"/>
      <c r="BC691" s="120"/>
    </row>
    <row r="692" spans="1:55" ht="12.75">
      <c r="A692" s="4"/>
      <c r="AU692" s="106"/>
      <c r="AV692" s="106"/>
      <c r="AY692" s="120"/>
      <c r="BC692" s="120"/>
    </row>
    <row r="693" spans="1:55" ht="12.75">
      <c r="A693" s="4"/>
      <c r="AU693" s="106"/>
      <c r="AV693" s="106"/>
      <c r="AY693" s="120"/>
      <c r="BC693" s="120"/>
    </row>
    <row r="694" spans="1:55" ht="12.75">
      <c r="A694" s="4"/>
      <c r="AU694" s="106"/>
      <c r="AV694" s="106"/>
      <c r="AY694" s="120"/>
      <c r="BC694" s="120"/>
    </row>
    <row r="695" spans="1:55" ht="12.75">
      <c r="A695" s="4"/>
      <c r="AU695" s="106"/>
      <c r="AV695" s="106"/>
      <c r="AY695" s="120"/>
      <c r="BC695" s="120"/>
    </row>
    <row r="696" spans="1:55" ht="12.75">
      <c r="A696" s="4"/>
      <c r="AU696" s="106"/>
      <c r="AV696" s="106"/>
      <c r="AY696" s="120"/>
      <c r="BC696" s="120"/>
    </row>
    <row r="697" spans="1:55" ht="12.75">
      <c r="A697" s="4"/>
      <c r="AU697" s="106"/>
      <c r="AV697" s="106"/>
      <c r="AY697" s="120"/>
      <c r="BC697" s="120"/>
    </row>
    <row r="698" spans="1:55" ht="12.75">
      <c r="A698" s="4"/>
      <c r="AU698" s="106"/>
      <c r="AV698" s="106"/>
      <c r="AY698" s="120"/>
      <c r="BC698" s="120"/>
    </row>
    <row r="699" spans="1:55" ht="12.75">
      <c r="A699" s="4"/>
      <c r="AU699" s="106"/>
      <c r="AV699" s="106"/>
      <c r="AY699" s="120"/>
      <c r="BC699" s="120"/>
    </row>
    <row r="700" spans="1:55" ht="12.75">
      <c r="A700" s="4"/>
      <c r="AU700" s="106"/>
      <c r="AV700" s="106"/>
      <c r="AY700" s="120"/>
      <c r="BC700" s="120"/>
    </row>
    <row r="701" spans="1:51" ht="12.75">
      <c r="A701" s="4"/>
      <c r="AU701" s="106"/>
      <c r="AV701" s="106"/>
      <c r="AY701" s="120"/>
    </row>
    <row r="702" spans="1:51" ht="12.75">
      <c r="A702" s="4"/>
      <c r="AU702" s="106"/>
      <c r="AV702" s="106"/>
      <c r="AY702" s="120"/>
    </row>
    <row r="703" spans="1:51" ht="12.75">
      <c r="A703" s="4"/>
      <c r="AU703" s="106"/>
      <c r="AV703" s="106"/>
      <c r="AY703" s="120"/>
    </row>
    <row r="704" spans="1:51" ht="12.75">
      <c r="A704" s="4"/>
      <c r="AU704" s="106"/>
      <c r="AV704" s="106"/>
      <c r="AY704" s="120"/>
    </row>
    <row r="705" spans="1:51" ht="12.75">
      <c r="A705" s="4"/>
      <c r="AU705" s="106"/>
      <c r="AV705" s="106"/>
      <c r="AY705" s="120"/>
    </row>
    <row r="706" spans="1:51" ht="12.75">
      <c r="A706" s="4"/>
      <c r="AU706" s="106"/>
      <c r="AV706" s="106"/>
      <c r="AY706" s="120"/>
    </row>
    <row r="707" spans="1:51" ht="12.75">
      <c r="A707" s="4"/>
      <c r="AU707" s="106"/>
      <c r="AV707" s="106"/>
      <c r="AY707" s="120"/>
    </row>
    <row r="708" spans="1:51" ht="12.75">
      <c r="A708" s="4"/>
      <c r="AU708" s="106"/>
      <c r="AV708" s="106"/>
      <c r="AY708" s="120"/>
    </row>
    <row r="709" spans="1:51" ht="12.75">
      <c r="A709" s="4"/>
      <c r="AU709" s="106"/>
      <c r="AV709" s="106"/>
      <c r="AY709" s="120"/>
    </row>
    <row r="710" spans="1:51" ht="12.75">
      <c r="A710" s="4"/>
      <c r="AU710" s="106"/>
      <c r="AV710" s="106"/>
      <c r="AY710" s="120"/>
    </row>
    <row r="711" spans="1:51" ht="12.75">
      <c r="A711" s="4"/>
      <c r="AU711" s="106"/>
      <c r="AV711" s="106"/>
      <c r="AY711" s="120"/>
    </row>
    <row r="712" spans="1:51" ht="12.75">
      <c r="A712" s="4"/>
      <c r="AU712" s="106"/>
      <c r="AV712" s="106"/>
      <c r="AY712" s="120"/>
    </row>
    <row r="713" spans="1:51" ht="12.75">
      <c r="A713" s="4"/>
      <c r="AU713" s="106"/>
      <c r="AV713" s="106"/>
      <c r="AY713" s="120"/>
    </row>
    <row r="714" spans="1:51" ht="12.75">
      <c r="A714" s="4"/>
      <c r="AU714" s="106"/>
      <c r="AV714" s="106"/>
      <c r="AY714" s="120"/>
    </row>
    <row r="715" spans="1:51" ht="12.75">
      <c r="A715" s="4"/>
      <c r="AU715" s="106"/>
      <c r="AV715" s="106"/>
      <c r="AY715" s="120"/>
    </row>
    <row r="716" spans="1:51" ht="12.75">
      <c r="A716" s="4"/>
      <c r="AU716" s="106"/>
      <c r="AV716" s="106"/>
      <c r="AY716" s="120"/>
    </row>
    <row r="717" spans="1:51" ht="12.75">
      <c r="A717" s="4"/>
      <c r="AU717" s="106"/>
      <c r="AV717" s="106"/>
      <c r="AY717" s="120"/>
    </row>
    <row r="718" spans="1:51" ht="12.75">
      <c r="A718" s="4"/>
      <c r="AU718" s="106"/>
      <c r="AV718" s="106"/>
      <c r="AY718" s="120"/>
    </row>
    <row r="719" spans="1:51" ht="12.75">
      <c r="A719" s="4"/>
      <c r="AU719" s="106"/>
      <c r="AV719" s="106"/>
      <c r="AY719" s="120"/>
    </row>
    <row r="720" spans="1:51" ht="12.75">
      <c r="A720" s="4"/>
      <c r="AU720" s="106"/>
      <c r="AV720" s="106"/>
      <c r="AY720" s="120"/>
    </row>
    <row r="721" spans="1:51" ht="12.75">
      <c r="A721" s="4"/>
      <c r="AU721" s="106"/>
      <c r="AV721" s="106"/>
      <c r="AY721" s="120"/>
    </row>
    <row r="722" spans="1:51" ht="12.75">
      <c r="A722" s="4"/>
      <c r="AU722" s="106"/>
      <c r="AV722" s="106"/>
      <c r="AY722" s="120"/>
    </row>
    <row r="723" spans="1:51" ht="12.75">
      <c r="A723" s="4"/>
      <c r="AU723" s="106"/>
      <c r="AV723" s="106"/>
      <c r="AY723" s="120"/>
    </row>
    <row r="724" spans="1:51" ht="12.75">
      <c r="A724" s="4"/>
      <c r="AU724" s="106"/>
      <c r="AV724" s="106"/>
      <c r="AY724" s="120"/>
    </row>
    <row r="725" spans="1:51" ht="12.75">
      <c r="A725" s="4"/>
      <c r="AU725" s="106"/>
      <c r="AV725" s="106"/>
      <c r="AY725" s="120"/>
    </row>
    <row r="726" spans="1:51" ht="12.75">
      <c r="A726" s="4"/>
      <c r="AU726" s="106"/>
      <c r="AV726" s="106"/>
      <c r="AY726" s="120"/>
    </row>
    <row r="727" spans="1:51" ht="12.75">
      <c r="A727" s="4"/>
      <c r="AU727" s="106"/>
      <c r="AV727" s="106"/>
      <c r="AY727" s="120"/>
    </row>
    <row r="728" spans="1:51" ht="12.75">
      <c r="A728" s="4"/>
      <c r="AU728" s="106"/>
      <c r="AV728" s="106"/>
      <c r="AY728" s="120"/>
    </row>
    <row r="729" spans="1:51" ht="12.75">
      <c r="A729" s="4"/>
      <c r="AU729" s="106"/>
      <c r="AV729" s="106"/>
      <c r="AY729" s="120"/>
    </row>
    <row r="730" spans="1:51" ht="12.75">
      <c r="A730" s="4"/>
      <c r="AU730" s="106"/>
      <c r="AV730" s="106"/>
      <c r="AY730" s="120"/>
    </row>
    <row r="731" spans="1:51" ht="12.75">
      <c r="A731" s="4"/>
      <c r="AU731" s="106"/>
      <c r="AV731" s="106"/>
      <c r="AY731" s="120"/>
    </row>
    <row r="732" spans="1:51" ht="12.75">
      <c r="A732" s="4"/>
      <c r="AU732" s="106"/>
      <c r="AV732" s="106"/>
      <c r="AY732" s="120"/>
    </row>
    <row r="733" spans="1:51" ht="12.75">
      <c r="A733" s="4"/>
      <c r="AU733" s="106"/>
      <c r="AV733" s="106"/>
      <c r="AY733" s="120"/>
    </row>
    <row r="734" spans="1:51" ht="12.75">
      <c r="A734" s="4"/>
      <c r="AU734" s="106"/>
      <c r="AV734" s="106"/>
      <c r="AY734" s="120"/>
    </row>
    <row r="735" spans="1:51" ht="12.75">
      <c r="A735" s="4"/>
      <c r="AU735" s="106"/>
      <c r="AV735" s="106"/>
      <c r="AY735" s="120"/>
    </row>
    <row r="736" spans="1:51" ht="12.75">
      <c r="A736" s="4"/>
      <c r="AU736" s="106"/>
      <c r="AV736" s="106"/>
      <c r="AY736" s="120"/>
    </row>
    <row r="737" spans="1:51" ht="12.75">
      <c r="A737" s="4"/>
      <c r="AU737" s="106"/>
      <c r="AV737" s="106"/>
      <c r="AY737" s="120"/>
    </row>
    <row r="738" spans="1:51" ht="12.75">
      <c r="A738" s="4"/>
      <c r="AU738" s="106"/>
      <c r="AV738" s="106"/>
      <c r="AY738" s="120"/>
    </row>
    <row r="739" spans="1:51" ht="12.75">
      <c r="A739" s="4"/>
      <c r="AU739" s="106"/>
      <c r="AV739" s="106"/>
      <c r="AY739" s="120"/>
    </row>
    <row r="740" spans="1:51" ht="12.75">
      <c r="A740" s="4"/>
      <c r="AU740" s="106"/>
      <c r="AV740" s="106"/>
      <c r="AY740" s="120"/>
    </row>
    <row r="741" spans="1:51" ht="12.75">
      <c r="A741" s="4"/>
      <c r="AU741" s="106"/>
      <c r="AV741" s="106"/>
      <c r="AY741" s="120"/>
    </row>
    <row r="742" spans="1:51" ht="12.75">
      <c r="A742" s="4"/>
      <c r="AU742" s="106"/>
      <c r="AV742" s="106"/>
      <c r="AY742" s="120"/>
    </row>
    <row r="743" spans="1:51" ht="12.75">
      <c r="A743" s="4"/>
      <c r="AU743" s="106"/>
      <c r="AV743" s="106"/>
      <c r="AY743" s="120"/>
    </row>
    <row r="744" spans="1:51" ht="12.75">
      <c r="A744" s="4"/>
      <c r="AU744" s="106"/>
      <c r="AV744" s="106"/>
      <c r="AY744" s="120"/>
    </row>
    <row r="745" spans="1:51" ht="12.75">
      <c r="A745" s="4"/>
      <c r="AU745" s="106"/>
      <c r="AV745" s="106"/>
      <c r="AY745" s="120"/>
    </row>
    <row r="746" spans="1:51" ht="12.75">
      <c r="A746" s="4"/>
      <c r="AU746" s="106"/>
      <c r="AV746" s="106"/>
      <c r="AY746" s="120"/>
    </row>
    <row r="747" spans="1:51" ht="12.75">
      <c r="A747" s="4"/>
      <c r="AU747" s="106"/>
      <c r="AV747" s="106"/>
      <c r="AY747" s="120"/>
    </row>
    <row r="748" spans="1:51" ht="12.75">
      <c r="A748" s="4"/>
      <c r="AU748" s="106"/>
      <c r="AV748" s="106"/>
      <c r="AY748" s="120"/>
    </row>
    <row r="749" spans="1:51" ht="12.75">
      <c r="A749" s="4"/>
      <c r="AU749" s="106"/>
      <c r="AV749" s="106"/>
      <c r="AY749" s="120"/>
    </row>
    <row r="750" spans="1:51" ht="12.75">
      <c r="A750" s="4"/>
      <c r="AU750" s="106"/>
      <c r="AV750" s="106"/>
      <c r="AY750" s="120"/>
    </row>
    <row r="751" spans="1:51" ht="12.75">
      <c r="A751" s="4"/>
      <c r="AU751" s="106"/>
      <c r="AV751" s="106"/>
      <c r="AY751" s="120"/>
    </row>
    <row r="752" spans="1:51" ht="12.75">
      <c r="A752" s="4"/>
      <c r="AU752" s="106"/>
      <c r="AV752" s="106"/>
      <c r="AY752" s="120"/>
    </row>
    <row r="753" spans="1:51" ht="12.75">
      <c r="A753" s="4"/>
      <c r="AU753" s="106"/>
      <c r="AV753" s="106"/>
      <c r="AY753" s="120"/>
    </row>
    <row r="754" spans="1:51" ht="12.75">
      <c r="A754" s="4"/>
      <c r="AU754" s="106"/>
      <c r="AV754" s="106"/>
      <c r="AY754" s="120"/>
    </row>
    <row r="755" spans="1:51" ht="12.75">
      <c r="A755" s="4"/>
      <c r="AU755" s="106"/>
      <c r="AV755" s="106"/>
      <c r="AY755" s="120"/>
    </row>
    <row r="756" spans="1:51" ht="12.75">
      <c r="A756" s="4"/>
      <c r="AU756" s="106"/>
      <c r="AV756" s="106"/>
      <c r="AY756" s="120"/>
    </row>
    <row r="757" spans="1:51" ht="12.75">
      <c r="A757" s="4"/>
      <c r="AU757" s="106"/>
      <c r="AV757" s="106"/>
      <c r="AY757" s="120"/>
    </row>
    <row r="758" spans="1:51" ht="12.75">
      <c r="A758" s="4"/>
      <c r="AU758" s="106"/>
      <c r="AV758" s="106"/>
      <c r="AY758" s="120"/>
    </row>
    <row r="759" spans="1:51" ht="12.75">
      <c r="A759" s="4"/>
      <c r="AU759" s="106"/>
      <c r="AV759" s="106"/>
      <c r="AY759" s="120"/>
    </row>
    <row r="760" spans="1:51" ht="12.75">
      <c r="A760" s="4"/>
      <c r="AU760" s="106"/>
      <c r="AV760" s="106"/>
      <c r="AY760" s="120"/>
    </row>
    <row r="761" spans="1:51" ht="12.75">
      <c r="A761" s="4"/>
      <c r="AU761" s="106"/>
      <c r="AV761" s="106"/>
      <c r="AY761" s="120"/>
    </row>
    <row r="762" spans="1:51" ht="12.75">
      <c r="A762" s="4"/>
      <c r="AU762" s="106"/>
      <c r="AV762" s="106"/>
      <c r="AY762" s="120"/>
    </row>
    <row r="763" spans="1:51" ht="12.75">
      <c r="A763" s="4"/>
      <c r="AU763" s="106"/>
      <c r="AV763" s="106"/>
      <c r="AY763" s="120"/>
    </row>
    <row r="764" spans="1:51" ht="12.75">
      <c r="A764" s="4"/>
      <c r="AU764" s="106"/>
      <c r="AV764" s="106"/>
      <c r="AY764" s="120"/>
    </row>
    <row r="765" spans="1:51" ht="12.75">
      <c r="A765" s="4"/>
      <c r="AU765" s="106"/>
      <c r="AV765" s="106"/>
      <c r="AY765" s="120"/>
    </row>
    <row r="766" spans="1:51" ht="12.75">
      <c r="A766" s="4"/>
      <c r="AU766" s="106"/>
      <c r="AV766" s="106"/>
      <c r="AY766" s="120"/>
    </row>
    <row r="767" spans="1:51" ht="12.75">
      <c r="A767" s="4"/>
      <c r="AU767" s="106"/>
      <c r="AV767" s="106"/>
      <c r="AY767" s="120"/>
    </row>
    <row r="768" spans="1:51" ht="12.75">
      <c r="A768" s="4"/>
      <c r="AU768" s="106"/>
      <c r="AV768" s="106"/>
      <c r="AY768" s="120"/>
    </row>
    <row r="769" spans="1:51" ht="12.75">
      <c r="A769" s="4"/>
      <c r="AU769" s="106"/>
      <c r="AV769" s="106"/>
      <c r="AY769" s="120"/>
    </row>
    <row r="770" spans="1:51" ht="12.75">
      <c r="A770" s="4"/>
      <c r="AU770" s="106"/>
      <c r="AV770" s="106"/>
      <c r="AY770" s="120"/>
    </row>
    <row r="771" spans="1:51" ht="12.75">
      <c r="A771" s="4"/>
      <c r="AU771" s="106"/>
      <c r="AV771" s="106"/>
      <c r="AY771" s="120"/>
    </row>
    <row r="772" spans="1:51" ht="12.75">
      <c r="A772" s="4"/>
      <c r="AU772" s="106"/>
      <c r="AV772" s="106"/>
      <c r="AY772" s="120"/>
    </row>
    <row r="773" spans="1:51" ht="12.75">
      <c r="A773" s="4"/>
      <c r="AU773" s="106"/>
      <c r="AV773" s="106"/>
      <c r="AY773" s="120"/>
    </row>
    <row r="774" spans="1:51" ht="12.75">
      <c r="A774" s="4"/>
      <c r="AU774" s="106"/>
      <c r="AV774" s="106"/>
      <c r="AY774" s="120"/>
    </row>
    <row r="775" spans="1:51" ht="12.75">
      <c r="A775" s="4"/>
      <c r="AU775" s="106"/>
      <c r="AV775" s="106"/>
      <c r="AY775" s="120"/>
    </row>
    <row r="776" spans="1:51" ht="12.75">
      <c r="A776" s="4"/>
      <c r="AU776" s="106"/>
      <c r="AV776" s="106"/>
      <c r="AY776" s="120"/>
    </row>
    <row r="777" spans="1:51" ht="12.75">
      <c r="A777" s="4"/>
      <c r="AU777" s="106"/>
      <c r="AV777" s="106"/>
      <c r="AY777" s="120"/>
    </row>
    <row r="778" spans="1:51" ht="12.75">
      <c r="A778" s="4"/>
      <c r="AU778" s="106"/>
      <c r="AV778" s="106"/>
      <c r="AY778" s="120"/>
    </row>
    <row r="779" spans="1:51" ht="12.75">
      <c r="A779" s="4"/>
      <c r="AU779" s="106"/>
      <c r="AV779" s="106"/>
      <c r="AY779" s="120"/>
    </row>
    <row r="780" spans="1:51" ht="12.75">
      <c r="A780" s="4"/>
      <c r="AU780" s="106"/>
      <c r="AV780" s="106"/>
      <c r="AY780" s="120"/>
    </row>
    <row r="781" spans="1:51" ht="12.75">
      <c r="A781" s="4"/>
      <c r="AU781" s="106"/>
      <c r="AV781" s="106"/>
      <c r="AY781" s="120"/>
    </row>
    <row r="782" spans="1:51" ht="12.75">
      <c r="A782" s="4"/>
      <c r="AU782" s="106"/>
      <c r="AV782" s="106"/>
      <c r="AY782" s="120"/>
    </row>
    <row r="783" spans="1:51" ht="12.75">
      <c r="A783" s="4"/>
      <c r="AU783" s="106"/>
      <c r="AV783" s="106"/>
      <c r="AY783" s="120"/>
    </row>
    <row r="784" spans="1:51" ht="12.75">
      <c r="A784" s="4"/>
      <c r="AU784" s="106"/>
      <c r="AV784" s="106"/>
      <c r="AY784" s="120"/>
    </row>
    <row r="785" spans="1:51" ht="12.75">
      <c r="A785" s="4"/>
      <c r="AU785" s="106"/>
      <c r="AV785" s="106"/>
      <c r="AY785" s="120"/>
    </row>
    <row r="786" spans="1:51" ht="12.75">
      <c r="A786" s="4"/>
      <c r="AU786" s="106"/>
      <c r="AV786" s="106"/>
      <c r="AY786" s="120"/>
    </row>
    <row r="787" spans="1:51" ht="12.75">
      <c r="A787" s="4"/>
      <c r="AU787" s="106"/>
      <c r="AV787" s="106"/>
      <c r="AY787" s="120"/>
    </row>
    <row r="788" spans="1:51" ht="12.75">
      <c r="A788" s="4"/>
      <c r="AU788" s="106"/>
      <c r="AV788" s="106"/>
      <c r="AY788" s="120"/>
    </row>
    <row r="789" spans="1:51" ht="12.75">
      <c r="A789" s="4"/>
      <c r="AU789" s="106"/>
      <c r="AV789" s="106"/>
      <c r="AY789" s="120"/>
    </row>
    <row r="790" spans="1:51" ht="12.75">
      <c r="A790" s="4"/>
      <c r="AU790" s="106"/>
      <c r="AV790" s="106"/>
      <c r="AY790" s="120"/>
    </row>
    <row r="791" spans="1:51" ht="12.75">
      <c r="A791" s="4"/>
      <c r="AU791" s="106"/>
      <c r="AV791" s="106"/>
      <c r="AY791" s="120"/>
    </row>
    <row r="792" spans="1:51" ht="12.75">
      <c r="A792" s="4"/>
      <c r="AU792" s="106"/>
      <c r="AV792" s="106"/>
      <c r="AY792" s="120"/>
    </row>
    <row r="793" spans="1:51" ht="12.75">
      <c r="A793" s="4"/>
      <c r="AU793" s="106"/>
      <c r="AV793" s="106"/>
      <c r="AY793" s="120"/>
    </row>
    <row r="794" spans="1:51" ht="12.75">
      <c r="A794" s="4"/>
      <c r="AU794" s="106"/>
      <c r="AV794" s="106"/>
      <c r="AY794" s="120"/>
    </row>
    <row r="795" spans="1:48" ht="12.75">
      <c r="A795" s="4"/>
      <c r="AU795" s="106"/>
      <c r="AV795" s="106"/>
    </row>
    <row r="796" spans="1:48" ht="12.75">
      <c r="A796" s="4"/>
      <c r="AU796" s="106"/>
      <c r="AV796" s="106"/>
    </row>
    <row r="797" spans="1:48" ht="12.75">
      <c r="A797" s="4"/>
      <c r="AU797" s="106"/>
      <c r="AV797" s="106"/>
    </row>
    <row r="798" spans="1:48" ht="12.75">
      <c r="A798" s="4"/>
      <c r="AU798" s="106"/>
      <c r="AV798" s="106"/>
    </row>
    <row r="799" spans="1:48" ht="12.75">
      <c r="A799" s="4"/>
      <c r="AU799" s="106"/>
      <c r="AV799" s="106"/>
    </row>
    <row r="800" spans="1:48" ht="12.75">
      <c r="A800" s="4"/>
      <c r="AU800" s="106"/>
      <c r="AV800" s="106"/>
    </row>
    <row r="801" spans="1:48" ht="12.75">
      <c r="A801" s="4"/>
      <c r="AU801" s="106"/>
      <c r="AV801" s="106"/>
    </row>
    <row r="802" spans="1:48" ht="12.75">
      <c r="A802" s="4"/>
      <c r="AU802" s="106"/>
      <c r="AV802" s="106"/>
    </row>
    <row r="803" spans="1:48" ht="12.75">
      <c r="A803" s="4"/>
      <c r="AU803" s="106"/>
      <c r="AV803" s="106"/>
    </row>
    <row r="804" spans="1:48" ht="12.75">
      <c r="A804" s="4"/>
      <c r="AU804" s="106"/>
      <c r="AV804" s="106"/>
    </row>
    <row r="805" spans="1:48" ht="12.75">
      <c r="A805" s="4"/>
      <c r="AU805" s="106"/>
      <c r="AV805" s="106"/>
    </row>
    <row r="806" spans="1:48" ht="12.75">
      <c r="A806" s="4"/>
      <c r="AU806" s="106"/>
      <c r="AV806" s="106"/>
    </row>
    <row r="807" spans="1:48" ht="12.75">
      <c r="A807" s="4"/>
      <c r="AU807" s="106"/>
      <c r="AV807" s="106"/>
    </row>
    <row r="808" spans="1:48" ht="12.75">
      <c r="A808" s="4"/>
      <c r="AU808" s="106"/>
      <c r="AV808" s="106"/>
    </row>
    <row r="809" spans="1:48" ht="12.75">
      <c r="A809" s="4"/>
      <c r="AU809" s="106"/>
      <c r="AV809" s="106"/>
    </row>
    <row r="810" spans="1:48" ht="12.75">
      <c r="A810" s="4"/>
      <c r="AU810" s="106"/>
      <c r="AV810" s="106"/>
    </row>
    <row r="811" spans="1:48" ht="12.75">
      <c r="A811" s="4"/>
      <c r="AU811" s="106"/>
      <c r="AV811" s="106"/>
    </row>
    <row r="812" spans="1:48" ht="12.75">
      <c r="A812" s="4"/>
      <c r="AU812" s="106"/>
      <c r="AV812" s="106"/>
    </row>
    <row r="813" spans="1:48" ht="12.75">
      <c r="A813" s="4"/>
      <c r="AU813" s="106"/>
      <c r="AV813" s="106"/>
    </row>
    <row r="814" spans="1:48" ht="12.75">
      <c r="A814" s="4"/>
      <c r="AU814" s="106"/>
      <c r="AV814" s="106"/>
    </row>
    <row r="815" spans="1:48" ht="12.75">
      <c r="A815" s="4"/>
      <c r="AU815" s="106"/>
      <c r="AV815" s="106"/>
    </row>
    <row r="816" spans="1:48" ht="12.75">
      <c r="A816" s="4"/>
      <c r="AU816" s="106"/>
      <c r="AV816" s="106"/>
    </row>
    <row r="817" spans="1:48" ht="12.75">
      <c r="A817" s="4"/>
      <c r="AU817" s="106"/>
      <c r="AV817" s="106"/>
    </row>
    <row r="818" spans="1:48" ht="12.75">
      <c r="A818" s="4"/>
      <c r="AU818" s="106"/>
      <c r="AV818" s="106"/>
    </row>
    <row r="819" spans="1:48" ht="12.75">
      <c r="A819" s="4"/>
      <c r="AU819" s="106"/>
      <c r="AV819" s="106"/>
    </row>
    <row r="820" spans="1:48" ht="12.75">
      <c r="A820" s="4"/>
      <c r="AU820" s="106"/>
      <c r="AV820" s="106"/>
    </row>
    <row r="821" spans="1:48" ht="12.75">
      <c r="A821" s="4"/>
      <c r="AU821" s="106"/>
      <c r="AV821" s="106"/>
    </row>
    <row r="822" spans="1:48" ht="12.75">
      <c r="A822" s="4"/>
      <c r="AU822" s="106"/>
      <c r="AV822" s="106"/>
    </row>
    <row r="823" spans="1:48" ht="12.75">
      <c r="A823" s="4"/>
      <c r="AU823" s="106"/>
      <c r="AV823" s="106"/>
    </row>
    <row r="824" spans="1:48" ht="12.75">
      <c r="A824" s="4"/>
      <c r="AU824" s="106"/>
      <c r="AV824" s="106"/>
    </row>
    <row r="825" spans="1:48" ht="12.75">
      <c r="A825" s="4"/>
      <c r="AU825" s="106"/>
      <c r="AV825" s="106"/>
    </row>
    <row r="826" spans="1:48" ht="12.75">
      <c r="A826" s="4"/>
      <c r="AU826" s="106"/>
      <c r="AV826" s="106"/>
    </row>
    <row r="827" spans="1:48" ht="12.75">
      <c r="A827" s="4"/>
      <c r="AU827" s="106"/>
      <c r="AV827" s="106"/>
    </row>
    <row r="828" spans="1:48" ht="12.75">
      <c r="A828" s="4"/>
      <c r="AU828" s="106"/>
      <c r="AV828" s="106"/>
    </row>
    <row r="829" spans="1:48" ht="12.75">
      <c r="A829" s="4"/>
      <c r="AU829" s="106"/>
      <c r="AV829" s="106"/>
    </row>
    <row r="830" spans="1:48" ht="12.75">
      <c r="A830" s="4"/>
      <c r="AU830" s="106"/>
      <c r="AV830" s="106"/>
    </row>
    <row r="831" spans="1:48" ht="12.75">
      <c r="A831" s="4"/>
      <c r="AU831" s="106"/>
      <c r="AV831" s="106"/>
    </row>
    <row r="832" spans="1:48" ht="12.75">
      <c r="A832" s="4"/>
      <c r="AU832" s="106"/>
      <c r="AV832" s="106"/>
    </row>
    <row r="833" spans="1:48" ht="12.75">
      <c r="A833" s="4"/>
      <c r="AU833" s="106"/>
      <c r="AV833" s="106"/>
    </row>
    <row r="834" spans="1:48" ht="12.75">
      <c r="A834" s="4"/>
      <c r="AU834" s="106"/>
      <c r="AV834" s="106"/>
    </row>
    <row r="835" spans="1:48" ht="12.75">
      <c r="A835" s="4"/>
      <c r="AU835" s="106"/>
      <c r="AV835" s="106"/>
    </row>
    <row r="836" spans="1:48" ht="12.75">
      <c r="A836" s="4"/>
      <c r="AU836" s="106"/>
      <c r="AV836" s="106"/>
    </row>
    <row r="837" spans="1:48" ht="12.75">
      <c r="A837" s="4"/>
      <c r="AU837" s="106"/>
      <c r="AV837" s="106"/>
    </row>
    <row r="838" spans="1:48" ht="12.75">
      <c r="A838" s="4"/>
      <c r="AU838" s="106"/>
      <c r="AV838" s="106"/>
    </row>
    <row r="839" spans="1:48" ht="12.75">
      <c r="A839" s="4"/>
      <c r="AU839" s="106"/>
      <c r="AV839" s="106"/>
    </row>
    <row r="840" spans="1:48" ht="12.75">
      <c r="A840" s="4"/>
      <c r="AU840" s="106"/>
      <c r="AV840" s="106"/>
    </row>
    <row r="841" spans="1:48" ht="12.75">
      <c r="A841" s="4"/>
      <c r="AU841" s="106"/>
      <c r="AV841" s="106"/>
    </row>
    <row r="842" spans="1:48" ht="12.75">
      <c r="A842" s="4"/>
      <c r="AU842" s="106"/>
      <c r="AV842" s="106"/>
    </row>
    <row r="843" spans="1:48" ht="12.75">
      <c r="A843" s="4"/>
      <c r="AU843" s="106"/>
      <c r="AV843" s="106"/>
    </row>
    <row r="844" spans="1:48" ht="12.75">
      <c r="A844" s="4"/>
      <c r="AU844" s="106"/>
      <c r="AV844" s="106"/>
    </row>
    <row r="845" spans="1:48" ht="12.75">
      <c r="A845" s="4"/>
      <c r="AU845" s="106"/>
      <c r="AV845" s="106"/>
    </row>
    <row r="846" spans="1:48" ht="12.75">
      <c r="A846" s="4"/>
      <c r="AU846" s="106"/>
      <c r="AV846" s="106"/>
    </row>
    <row r="847" spans="1:48" ht="12.75">
      <c r="A847" s="4"/>
      <c r="AU847" s="106"/>
      <c r="AV847" s="106"/>
    </row>
    <row r="848" spans="1:48" ht="12.75">
      <c r="A848" s="4"/>
      <c r="AU848" s="106"/>
      <c r="AV848" s="106"/>
    </row>
    <row r="849" spans="1:48" ht="12.75">
      <c r="A849" s="4"/>
      <c r="AU849" s="106"/>
      <c r="AV849" s="106"/>
    </row>
    <row r="850" spans="1:48" ht="12.75">
      <c r="A850" s="4"/>
      <c r="AU850" s="106"/>
      <c r="AV850" s="106"/>
    </row>
    <row r="851" spans="1:48" ht="12.75">
      <c r="A851" s="4"/>
      <c r="AU851" s="106"/>
      <c r="AV851" s="106"/>
    </row>
    <row r="852" spans="1:48" ht="12.75">
      <c r="A852" s="4"/>
      <c r="AU852" s="106"/>
      <c r="AV852" s="106"/>
    </row>
    <row r="853" spans="1:48" ht="12.75">
      <c r="A853" s="4"/>
      <c r="AU853" s="106"/>
      <c r="AV853" s="106"/>
    </row>
    <row r="854" spans="1:48" ht="12.75">
      <c r="A854" s="4"/>
      <c r="AU854" s="106"/>
      <c r="AV854" s="106"/>
    </row>
    <row r="855" spans="1:48" ht="12.75">
      <c r="A855" s="4"/>
      <c r="AU855" s="106"/>
      <c r="AV855" s="106"/>
    </row>
    <row r="856" spans="1:48" ht="12.75">
      <c r="A856" s="4"/>
      <c r="AU856" s="106"/>
      <c r="AV856" s="106"/>
    </row>
    <row r="857" spans="1:48" ht="12.75">
      <c r="A857" s="4"/>
      <c r="AU857" s="106"/>
      <c r="AV857" s="106"/>
    </row>
    <row r="858" spans="1:48" ht="12.75">
      <c r="A858" s="4"/>
      <c r="AU858" s="106"/>
      <c r="AV858" s="106"/>
    </row>
    <row r="859" spans="1:48" ht="12.75">
      <c r="A859" s="4"/>
      <c r="AU859" s="106"/>
      <c r="AV859" s="106"/>
    </row>
    <row r="860" spans="1:48" ht="12.75">
      <c r="A860" s="4"/>
      <c r="AU860" s="106"/>
      <c r="AV860" s="106"/>
    </row>
    <row r="861" spans="1:48" ht="12.75">
      <c r="A861" s="4"/>
      <c r="AU861" s="106"/>
      <c r="AV861" s="106"/>
    </row>
    <row r="862" spans="1:48" ht="12.75">
      <c r="A862" s="4"/>
      <c r="AU862" s="106"/>
      <c r="AV862" s="106"/>
    </row>
    <row r="863" spans="1:48" ht="12.75">
      <c r="A863" s="4"/>
      <c r="AU863" s="106"/>
      <c r="AV863" s="106"/>
    </row>
    <row r="864" spans="1:48" ht="12.75">
      <c r="A864" s="4"/>
      <c r="AU864" s="106"/>
      <c r="AV864" s="106"/>
    </row>
    <row r="865" spans="1:48" ht="12.75">
      <c r="A865" s="4"/>
      <c r="AU865" s="106"/>
      <c r="AV865" s="106"/>
    </row>
    <row r="866" spans="1:48" ht="12.75">
      <c r="A866" s="4"/>
      <c r="AU866" s="106"/>
      <c r="AV866" s="106"/>
    </row>
    <row r="867" spans="1:48" ht="12.75">
      <c r="A867" s="4"/>
      <c r="AU867" s="106"/>
      <c r="AV867" s="106"/>
    </row>
    <row r="868" spans="1:48" ht="12.75">
      <c r="A868" s="4"/>
      <c r="AU868" s="106"/>
      <c r="AV868" s="106"/>
    </row>
    <row r="869" spans="1:48" ht="12.75">
      <c r="A869" s="4"/>
      <c r="AU869" s="106"/>
      <c r="AV869" s="106"/>
    </row>
    <row r="870" spans="1:48" ht="12.75">
      <c r="A870" s="4"/>
      <c r="AU870" s="106"/>
      <c r="AV870" s="106"/>
    </row>
    <row r="871" spans="1:48" ht="12.75">
      <c r="A871" s="4"/>
      <c r="AU871" s="106"/>
      <c r="AV871" s="106"/>
    </row>
    <row r="872" spans="1:48" ht="12.75">
      <c r="A872" s="4"/>
      <c r="AU872" s="106"/>
      <c r="AV872" s="106"/>
    </row>
    <row r="873" spans="1:48" ht="12.75">
      <c r="A873" s="4"/>
      <c r="AU873" s="106"/>
      <c r="AV873" s="106"/>
    </row>
    <row r="874" spans="1:48" ht="12.75">
      <c r="A874" s="4"/>
      <c r="AU874" s="106"/>
      <c r="AV874" s="106"/>
    </row>
    <row r="875" spans="1:48" ht="12.75">
      <c r="A875" s="4"/>
      <c r="AU875" s="106"/>
      <c r="AV875" s="106"/>
    </row>
    <row r="876" spans="1:48" ht="12.75">
      <c r="A876" s="4"/>
      <c r="AU876" s="106"/>
      <c r="AV876" s="106"/>
    </row>
    <row r="877" spans="1:48" ht="12.75">
      <c r="A877" s="4"/>
      <c r="AU877" s="106"/>
      <c r="AV877" s="106"/>
    </row>
    <row r="878" spans="1:48" ht="12.75">
      <c r="A878" s="4"/>
      <c r="AU878" s="106"/>
      <c r="AV878" s="106"/>
    </row>
    <row r="879" spans="1:48" ht="12.75">
      <c r="A879" s="4"/>
      <c r="AU879" s="106"/>
      <c r="AV879" s="106"/>
    </row>
    <row r="880" spans="1:48" ht="12.75">
      <c r="A880" s="4"/>
      <c r="AU880" s="106"/>
      <c r="AV880" s="106"/>
    </row>
    <row r="881" spans="1:48" ht="12.75">
      <c r="A881" s="4"/>
      <c r="AU881" s="106"/>
      <c r="AV881" s="106"/>
    </row>
    <row r="882" spans="1:48" ht="12.75">
      <c r="A882" s="4"/>
      <c r="AU882" s="106"/>
      <c r="AV882" s="106"/>
    </row>
    <row r="883" spans="1:48" ht="12.75">
      <c r="A883" s="4"/>
      <c r="AU883" s="106"/>
      <c r="AV883" s="106"/>
    </row>
    <row r="884" spans="1:48" ht="12.75">
      <c r="A884" s="4"/>
      <c r="AU884" s="106"/>
      <c r="AV884" s="106"/>
    </row>
    <row r="885" spans="1:48" ht="12.75">
      <c r="A885" s="4"/>
      <c r="AU885" s="106"/>
      <c r="AV885" s="106"/>
    </row>
    <row r="886" spans="1:48" ht="12.75">
      <c r="A886" s="4"/>
      <c r="AU886" s="106"/>
      <c r="AV886" s="106"/>
    </row>
    <row r="887" spans="1:48" ht="12.75">
      <c r="A887" s="4"/>
      <c r="AU887" s="106"/>
      <c r="AV887" s="106"/>
    </row>
    <row r="888" spans="1:48" ht="12.75">
      <c r="A888" s="4"/>
      <c r="AU888" s="106"/>
      <c r="AV888" s="106"/>
    </row>
    <row r="889" spans="1:48" ht="12.75">
      <c r="A889" s="4"/>
      <c r="AU889" s="106"/>
      <c r="AV889" s="106"/>
    </row>
    <row r="890" spans="1:48" ht="12.75">
      <c r="A890" s="4"/>
      <c r="AU890" s="106"/>
      <c r="AV890" s="106"/>
    </row>
    <row r="891" spans="1:48" ht="12.75">
      <c r="A891" s="4"/>
      <c r="AU891" s="106"/>
      <c r="AV891" s="106"/>
    </row>
    <row r="892" spans="1:48" ht="12.75">
      <c r="A892" s="4"/>
      <c r="AU892" s="106"/>
      <c r="AV892" s="106"/>
    </row>
    <row r="893" spans="1:48" ht="12.75">
      <c r="A893" s="4"/>
      <c r="AU893" s="106"/>
      <c r="AV893" s="106"/>
    </row>
    <row r="894" spans="1:48" ht="12.75">
      <c r="A894" s="4"/>
      <c r="AU894" s="106"/>
      <c r="AV894" s="106"/>
    </row>
    <row r="895" spans="1:48" ht="12.75">
      <c r="A895" s="4"/>
      <c r="AU895" s="106"/>
      <c r="AV895" s="106"/>
    </row>
    <row r="896" spans="1:48" ht="12.75">
      <c r="A896" s="4"/>
      <c r="AU896" s="106"/>
      <c r="AV896" s="106"/>
    </row>
    <row r="897" spans="1:48" ht="12.75">
      <c r="A897" s="4"/>
      <c r="AU897" s="106"/>
      <c r="AV897" s="106"/>
    </row>
    <row r="898" spans="1:48" ht="12.75">
      <c r="A898" s="4"/>
      <c r="AU898" s="106"/>
      <c r="AV898" s="106"/>
    </row>
    <row r="899" spans="1:48" ht="12.75">
      <c r="A899" s="4"/>
      <c r="AU899" s="106"/>
      <c r="AV899" s="106"/>
    </row>
    <row r="900" spans="1:48" ht="12.75">
      <c r="A900" s="4"/>
      <c r="AU900" s="106"/>
      <c r="AV900" s="106"/>
    </row>
    <row r="901" spans="1:48" ht="12.75">
      <c r="A901" s="4"/>
      <c r="AU901" s="106"/>
      <c r="AV901" s="106"/>
    </row>
    <row r="902" spans="1:48" ht="12.75">
      <c r="A902" s="4"/>
      <c r="AU902" s="106"/>
      <c r="AV902" s="106"/>
    </row>
    <row r="903" spans="1:48" ht="12.75">
      <c r="A903" s="4"/>
      <c r="AU903" s="106"/>
      <c r="AV903" s="106"/>
    </row>
    <row r="904" spans="1:48" ht="12.75">
      <c r="A904" s="4"/>
      <c r="AU904" s="106"/>
      <c r="AV904" s="106"/>
    </row>
    <row r="905" spans="1:48" ht="12.75">
      <c r="A905" s="4"/>
      <c r="AU905" s="106"/>
      <c r="AV905" s="106"/>
    </row>
    <row r="906" spans="1:48" ht="12.75">
      <c r="A906" s="4"/>
      <c r="AU906" s="106"/>
      <c r="AV906" s="106"/>
    </row>
    <row r="907" spans="1:48" ht="12.75">
      <c r="A907" s="4"/>
      <c r="AU907" s="106"/>
      <c r="AV907" s="106"/>
    </row>
    <row r="908" spans="1:48" ht="12.75">
      <c r="A908" s="4"/>
      <c r="AU908" s="106"/>
      <c r="AV908" s="106"/>
    </row>
    <row r="909" spans="1:48" ht="12.75">
      <c r="A909" s="4"/>
      <c r="AU909" s="106"/>
      <c r="AV909" s="106"/>
    </row>
    <row r="910" spans="1:48" ht="12.75">
      <c r="A910" s="4"/>
      <c r="AU910" s="106"/>
      <c r="AV910" s="106"/>
    </row>
    <row r="911" spans="1:48" ht="12.75">
      <c r="A911" s="4"/>
      <c r="AU911" s="106"/>
      <c r="AV911" s="106"/>
    </row>
    <row r="912" spans="1:48" ht="12.75">
      <c r="A912" s="4"/>
      <c r="AU912" s="106"/>
      <c r="AV912" s="106"/>
    </row>
    <row r="913" spans="1:48" ht="12.75">
      <c r="A913" s="4"/>
      <c r="AU913" s="106"/>
      <c r="AV913" s="106"/>
    </row>
    <row r="914" spans="1:48" ht="12.75">
      <c r="A914" s="4"/>
      <c r="AU914" s="106"/>
      <c r="AV914" s="106"/>
    </row>
    <row r="915" spans="1:48" ht="12.75">
      <c r="A915" s="4"/>
      <c r="AU915" s="106"/>
      <c r="AV915" s="106"/>
    </row>
    <row r="916" spans="1:48" ht="12.75">
      <c r="A916" s="4"/>
      <c r="AU916" s="106"/>
      <c r="AV916" s="106"/>
    </row>
    <row r="917" spans="1:48" ht="12.75">
      <c r="A917" s="4"/>
      <c r="AU917" s="106"/>
      <c r="AV917" s="106"/>
    </row>
    <row r="918" spans="1:48" ht="12.75">
      <c r="A918" s="4"/>
      <c r="AU918" s="106"/>
      <c r="AV918" s="106"/>
    </row>
    <row r="919" spans="1:48" ht="12.75">
      <c r="A919" s="4"/>
      <c r="AU919" s="106"/>
      <c r="AV919" s="106"/>
    </row>
    <row r="920" spans="1:48" ht="12.75">
      <c r="A920" s="4"/>
      <c r="AU920" s="106"/>
      <c r="AV920" s="106"/>
    </row>
    <row r="921" spans="1:48" ht="12.75">
      <c r="A921" s="4"/>
      <c r="AU921" s="106"/>
      <c r="AV921" s="106"/>
    </row>
    <row r="922" spans="1:48" ht="12.75">
      <c r="A922" s="4"/>
      <c r="AU922" s="106"/>
      <c r="AV922" s="106"/>
    </row>
    <row r="923" spans="1:48" ht="12.75">
      <c r="A923" s="4"/>
      <c r="AU923" s="106"/>
      <c r="AV923" s="106"/>
    </row>
    <row r="924" spans="1:48" ht="12.75">
      <c r="A924" s="4"/>
      <c r="AU924" s="106"/>
      <c r="AV924" s="106"/>
    </row>
    <row r="925" spans="1:48" ht="12.75">
      <c r="A925" s="4"/>
      <c r="AU925" s="106"/>
      <c r="AV925" s="106"/>
    </row>
    <row r="926" spans="1:48" ht="12.75">
      <c r="A926" s="4"/>
      <c r="AU926" s="106"/>
      <c r="AV926" s="106"/>
    </row>
    <row r="927" spans="1:48" ht="12.75">
      <c r="A927" s="4"/>
      <c r="AU927" s="106"/>
      <c r="AV927" s="106"/>
    </row>
    <row r="928" spans="1:48" ht="12.75">
      <c r="A928" s="4"/>
      <c r="AU928" s="106"/>
      <c r="AV928" s="106"/>
    </row>
    <row r="929" spans="1:48" ht="12.75">
      <c r="A929" s="4"/>
      <c r="AU929" s="106"/>
      <c r="AV929" s="106"/>
    </row>
    <row r="930" spans="1:48" ht="12.75">
      <c r="A930" s="4"/>
      <c r="AU930" s="106"/>
      <c r="AV930" s="106"/>
    </row>
    <row r="931" spans="1:48" ht="12.75">
      <c r="A931" s="4"/>
      <c r="AU931" s="106"/>
      <c r="AV931" s="106"/>
    </row>
    <row r="932" spans="1:48" ht="12.75">
      <c r="A932" s="4"/>
      <c r="AU932" s="106"/>
      <c r="AV932" s="106"/>
    </row>
    <row r="933" spans="1:48" ht="12.75">
      <c r="A933" s="4"/>
      <c r="AU933" s="106"/>
      <c r="AV933" s="106"/>
    </row>
    <row r="934" spans="1:48" ht="12.75">
      <c r="A934" s="4"/>
      <c r="AU934" s="106"/>
      <c r="AV934" s="106"/>
    </row>
    <row r="935" spans="1:48" ht="12.75">
      <c r="A935" s="4"/>
      <c r="AU935" s="106"/>
      <c r="AV935" s="106"/>
    </row>
    <row r="936" spans="1:48" ht="12.75">
      <c r="A936" s="4"/>
      <c r="AU936" s="106"/>
      <c r="AV936" s="106"/>
    </row>
    <row r="937" spans="1:48" ht="12.75">
      <c r="A937" s="4"/>
      <c r="AU937" s="106"/>
      <c r="AV937" s="106"/>
    </row>
    <row r="938" spans="1:48" ht="12.75">
      <c r="A938" s="4"/>
      <c r="AU938" s="106"/>
      <c r="AV938" s="106"/>
    </row>
    <row r="939" spans="1:48" ht="12.75">
      <c r="A939" s="4"/>
      <c r="AU939" s="106"/>
      <c r="AV939" s="106"/>
    </row>
    <row r="940" spans="1:48" ht="12.75">
      <c r="A940" s="4"/>
      <c r="AU940" s="106"/>
      <c r="AV940" s="106"/>
    </row>
    <row r="941" spans="1:48" ht="12.75">
      <c r="A941" s="4"/>
      <c r="AU941" s="106"/>
      <c r="AV941" s="106"/>
    </row>
    <row r="942" spans="1:48" ht="12.75">
      <c r="A942" s="4"/>
      <c r="AU942" s="106"/>
      <c r="AV942" s="106"/>
    </row>
    <row r="943" spans="1:48" ht="12.75">
      <c r="A943" s="4"/>
      <c r="AU943" s="106"/>
      <c r="AV943" s="106"/>
    </row>
    <row r="944" spans="1:48" ht="12.75">
      <c r="A944" s="4"/>
      <c r="AU944" s="106"/>
      <c r="AV944" s="106"/>
    </row>
    <row r="945" spans="1:48" ht="12.75">
      <c r="A945" s="4"/>
      <c r="AU945" s="106"/>
      <c r="AV945" s="106"/>
    </row>
    <row r="946" spans="1:48" ht="12.75">
      <c r="A946" s="4"/>
      <c r="AU946" s="106"/>
      <c r="AV946" s="106"/>
    </row>
    <row r="947" spans="1:48" ht="12.75">
      <c r="A947" s="4"/>
      <c r="AU947" s="106"/>
      <c r="AV947" s="106"/>
    </row>
    <row r="948" spans="1:48" ht="12.75">
      <c r="A948" s="4"/>
      <c r="AU948" s="106"/>
      <c r="AV948" s="106"/>
    </row>
    <row r="949" spans="1:48" ht="12.75">
      <c r="A949" s="4"/>
      <c r="AU949" s="106"/>
      <c r="AV949" s="106"/>
    </row>
    <row r="950" spans="1:48" ht="12.75">
      <c r="A950" s="4"/>
      <c r="AU950" s="106"/>
      <c r="AV950" s="106"/>
    </row>
    <row r="951" spans="1:48" ht="12.75">
      <c r="A951" s="4"/>
      <c r="AU951" s="106"/>
      <c r="AV951" s="106"/>
    </row>
    <row r="952" spans="1:48" ht="12.75">
      <c r="A952" s="4"/>
      <c r="AU952" s="106"/>
      <c r="AV952" s="106"/>
    </row>
    <row r="953" spans="1:48" ht="12.75">
      <c r="A953" s="4"/>
      <c r="AU953" s="106"/>
      <c r="AV953" s="106"/>
    </row>
    <row r="954" spans="1:48" ht="12.75">
      <c r="A954" s="4"/>
      <c r="AU954" s="106"/>
      <c r="AV954" s="106"/>
    </row>
    <row r="955" spans="1:48" ht="12.75">
      <c r="A955" s="4"/>
      <c r="AU955" s="106"/>
      <c r="AV955" s="106"/>
    </row>
    <row r="956" spans="1:48" ht="12.75">
      <c r="A956" s="4"/>
      <c r="AU956" s="106"/>
      <c r="AV956" s="106"/>
    </row>
    <row r="957" spans="1:48" ht="12.75">
      <c r="A957" s="4"/>
      <c r="AU957" s="106"/>
      <c r="AV957" s="106"/>
    </row>
    <row r="958" spans="1:48" ht="12.75">
      <c r="A958" s="4"/>
      <c r="AU958" s="106"/>
      <c r="AV958" s="106"/>
    </row>
    <row r="959" spans="1:48" ht="12.75">
      <c r="A959" s="4"/>
      <c r="AU959" s="106"/>
      <c r="AV959" s="106"/>
    </row>
    <row r="960" spans="1:48" ht="12.75">
      <c r="A960" s="4"/>
      <c r="AU960" s="106"/>
      <c r="AV960" s="106"/>
    </row>
    <row r="961" spans="1:48" ht="12.75">
      <c r="A961" s="4"/>
      <c r="AU961" s="106"/>
      <c r="AV961" s="106"/>
    </row>
    <row r="962" spans="1:48" ht="12.75">
      <c r="A962" s="4"/>
      <c r="AU962" s="106"/>
      <c r="AV962" s="106"/>
    </row>
    <row r="963" spans="1:48" ht="12.75">
      <c r="A963" s="4"/>
      <c r="AU963" s="106"/>
      <c r="AV963" s="106"/>
    </row>
    <row r="964" spans="1:48" ht="12.75">
      <c r="A964" s="4"/>
      <c r="AU964" s="106"/>
      <c r="AV964" s="106"/>
    </row>
    <row r="965" spans="1:48" ht="12.75">
      <c r="A965" s="4"/>
      <c r="AU965" s="106"/>
      <c r="AV965" s="106"/>
    </row>
    <row r="966" spans="1:48" ht="12.75">
      <c r="A966" s="4"/>
      <c r="AU966" s="106"/>
      <c r="AV966" s="106"/>
    </row>
    <row r="967" spans="1:48" ht="12.75">
      <c r="A967" s="4"/>
      <c r="AU967" s="106"/>
      <c r="AV967" s="106"/>
    </row>
    <row r="968" spans="1:48" ht="12.75">
      <c r="A968" s="4"/>
      <c r="AU968" s="106"/>
      <c r="AV968" s="106"/>
    </row>
    <row r="969" spans="1:48" ht="12.75">
      <c r="A969" s="4"/>
      <c r="AU969" s="106"/>
      <c r="AV969" s="106"/>
    </row>
    <row r="970" spans="1:48" ht="12.75">
      <c r="A970" s="4"/>
      <c r="AU970" s="106"/>
      <c r="AV970" s="106"/>
    </row>
    <row r="971" spans="1:48" ht="12.75">
      <c r="A971" s="4"/>
      <c r="AU971" s="106"/>
      <c r="AV971" s="106"/>
    </row>
    <row r="972" spans="1:48" ht="12.75">
      <c r="A972" s="4"/>
      <c r="AU972" s="106"/>
      <c r="AV972" s="106"/>
    </row>
    <row r="973" spans="1:48" ht="12.75">
      <c r="A973" s="4"/>
      <c r="AU973" s="106"/>
      <c r="AV973" s="106"/>
    </row>
    <row r="974" spans="1:48" ht="12.75">
      <c r="A974" s="4"/>
      <c r="AU974" s="106"/>
      <c r="AV974" s="106"/>
    </row>
    <row r="975" spans="1:48" ht="12.75">
      <c r="A975" s="4"/>
      <c r="AU975" s="106"/>
      <c r="AV975" s="106"/>
    </row>
    <row r="976" spans="1:48" ht="12.75">
      <c r="A976" s="4"/>
      <c r="AU976" s="106"/>
      <c r="AV976" s="106"/>
    </row>
    <row r="977" spans="1:48" ht="12.75">
      <c r="A977" s="4"/>
      <c r="AU977" s="106"/>
      <c r="AV977" s="106"/>
    </row>
    <row r="978" spans="1:48" ht="12.75">
      <c r="A978" s="4"/>
      <c r="AU978" s="106"/>
      <c r="AV978" s="106"/>
    </row>
    <row r="979" spans="1:48" ht="12.75">
      <c r="A979" s="4"/>
      <c r="AU979" s="106"/>
      <c r="AV979" s="106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  <row r="1265" ht="12.75">
      <c r="A1265" s="4"/>
    </row>
    <row r="1266" ht="12.75">
      <c r="A1266" s="4"/>
    </row>
    <row r="1267" ht="12.75">
      <c r="A1267" s="4"/>
    </row>
    <row r="1268" ht="12.75">
      <c r="A1268" s="4"/>
    </row>
    <row r="1269" ht="12.75">
      <c r="A1269" s="4"/>
    </row>
    <row r="1270" ht="12.75">
      <c r="A1270" s="4"/>
    </row>
    <row r="1271" ht="12.75">
      <c r="A1271" s="4"/>
    </row>
    <row r="1272" ht="12.75">
      <c r="A1272" s="4"/>
    </row>
    <row r="1273" ht="12.75">
      <c r="A1273" s="4"/>
    </row>
    <row r="1274" ht="12.75">
      <c r="A1274" s="4"/>
    </row>
    <row r="1275" ht="12.75">
      <c r="A1275" s="4"/>
    </row>
    <row r="1276" ht="12.75">
      <c r="A1276" s="4"/>
    </row>
    <row r="1277" ht="12.75">
      <c r="A1277" s="4"/>
    </row>
    <row r="1278" ht="12.75">
      <c r="A1278" s="4"/>
    </row>
    <row r="1279" ht="12.75">
      <c r="A1279" s="4"/>
    </row>
    <row r="1280" ht="12.75">
      <c r="A1280" s="4"/>
    </row>
    <row r="1281" ht="12.75">
      <c r="A1281" s="4"/>
    </row>
    <row r="1282" ht="12.75">
      <c r="A1282" s="4"/>
    </row>
    <row r="1283" ht="12.75">
      <c r="A1283" s="4"/>
    </row>
    <row r="1284" ht="12.75">
      <c r="A1284" s="4"/>
    </row>
    <row r="1285" ht="12.75">
      <c r="A1285" s="4"/>
    </row>
    <row r="1286" ht="12.75">
      <c r="A1286" s="4"/>
    </row>
    <row r="1287" ht="12.75">
      <c r="A1287" s="4"/>
    </row>
    <row r="1288" ht="12.75">
      <c r="A1288" s="4"/>
    </row>
    <row r="1289" ht="12.75">
      <c r="A1289" s="4"/>
    </row>
    <row r="1290" ht="12.75">
      <c r="A1290" s="4"/>
    </row>
    <row r="1291" ht="12.75">
      <c r="A1291" s="4"/>
    </row>
    <row r="1292" ht="12.75">
      <c r="A1292" s="4"/>
    </row>
    <row r="1293" ht="12.75">
      <c r="A1293" s="4"/>
    </row>
    <row r="1294" ht="12.75">
      <c r="A1294" s="4"/>
    </row>
    <row r="1295" ht="12.75">
      <c r="A1295" s="4"/>
    </row>
    <row r="1296" ht="12.75">
      <c r="A1296" s="4"/>
    </row>
    <row r="1297" ht="12.75">
      <c r="A1297" s="4"/>
    </row>
    <row r="1298" ht="12.75">
      <c r="A1298" s="4"/>
    </row>
    <row r="1299" ht="12.75">
      <c r="A1299" s="4"/>
    </row>
    <row r="1300" ht="12.75">
      <c r="A1300" s="4"/>
    </row>
    <row r="1301" ht="12.75">
      <c r="A1301" s="4"/>
    </row>
    <row r="1302" ht="12.75">
      <c r="A1302" s="4"/>
    </row>
    <row r="1303" ht="12.75">
      <c r="A1303" s="4"/>
    </row>
    <row r="1304" ht="12.75">
      <c r="A1304" s="4"/>
    </row>
    <row r="1305" ht="12.75">
      <c r="A1305" s="4"/>
    </row>
    <row r="1306" ht="12.75">
      <c r="A1306" s="4"/>
    </row>
    <row r="1307" ht="12.75">
      <c r="A1307" s="4"/>
    </row>
    <row r="1308" ht="12.75">
      <c r="A1308" s="4"/>
    </row>
    <row r="1309" ht="12.75">
      <c r="A1309" s="4"/>
    </row>
    <row r="1310" ht="12.75">
      <c r="A1310" s="4"/>
    </row>
    <row r="1311" ht="12.75">
      <c r="A1311" s="4"/>
    </row>
    <row r="1312" ht="12.75">
      <c r="A1312" s="4"/>
    </row>
    <row r="1313" ht="12.75">
      <c r="A1313" s="4"/>
    </row>
    <row r="1314" ht="12.75">
      <c r="A1314" s="4"/>
    </row>
    <row r="1315" ht="12.75">
      <c r="A1315" s="4"/>
    </row>
    <row r="1316" ht="12.75">
      <c r="A1316" s="4"/>
    </row>
    <row r="1317" ht="12.75">
      <c r="A1317" s="4"/>
    </row>
    <row r="1318" ht="12.75">
      <c r="A1318" s="4"/>
    </row>
    <row r="1319" ht="12.75">
      <c r="A1319" s="4"/>
    </row>
    <row r="1320" ht="12.75">
      <c r="A1320" s="4"/>
    </row>
    <row r="1321" ht="12.75">
      <c r="A1321" s="4"/>
    </row>
    <row r="1322" ht="12.75">
      <c r="A1322" s="4"/>
    </row>
    <row r="1323" ht="12.75">
      <c r="A1323" s="4"/>
    </row>
    <row r="1324" ht="12.75">
      <c r="A1324" s="4"/>
    </row>
    <row r="1325" ht="12.75">
      <c r="A1325" s="4"/>
    </row>
    <row r="1326" ht="12.75">
      <c r="A1326" s="4"/>
    </row>
    <row r="1327" ht="12.75">
      <c r="A1327" s="4"/>
    </row>
    <row r="1328" ht="12.75">
      <c r="A1328" s="4"/>
    </row>
    <row r="1329" ht="12.75">
      <c r="A1329" s="4"/>
    </row>
    <row r="1330" ht="12.75">
      <c r="A1330" s="4"/>
    </row>
    <row r="1331" ht="12.75">
      <c r="A1331" s="4"/>
    </row>
    <row r="1332" ht="12.75">
      <c r="A1332" s="4"/>
    </row>
    <row r="1333" ht="12.75">
      <c r="A1333" s="4"/>
    </row>
    <row r="1334" ht="12.75">
      <c r="A1334" s="4"/>
    </row>
    <row r="1335" ht="12.75">
      <c r="A1335" s="4"/>
    </row>
    <row r="1336" ht="12.75">
      <c r="A1336" s="4"/>
    </row>
    <row r="1337" ht="12.75">
      <c r="A1337" s="4"/>
    </row>
    <row r="1338" ht="12.75">
      <c r="A1338" s="4"/>
    </row>
    <row r="1339" ht="12.75">
      <c r="A1339" s="4"/>
    </row>
    <row r="1340" ht="12.75">
      <c r="A1340" s="4"/>
    </row>
    <row r="1341" ht="12.75">
      <c r="A1341" s="4"/>
    </row>
    <row r="1342" ht="12.75">
      <c r="A1342" s="4"/>
    </row>
    <row r="1343" ht="12.75">
      <c r="A1343" s="4"/>
    </row>
    <row r="1344" ht="12.75">
      <c r="A1344" s="4"/>
    </row>
    <row r="1345" ht="12.75">
      <c r="A1345" s="4"/>
    </row>
    <row r="1346" ht="12.75">
      <c r="A1346" s="4"/>
    </row>
    <row r="1347" ht="12.75">
      <c r="A1347" s="4"/>
    </row>
    <row r="1348" ht="12.75">
      <c r="A1348" s="4"/>
    </row>
    <row r="1349" ht="12.75">
      <c r="A1349" s="4"/>
    </row>
    <row r="1350" ht="12.75">
      <c r="A1350" s="4"/>
    </row>
    <row r="1351" ht="12.75">
      <c r="A1351" s="4"/>
    </row>
    <row r="1352" ht="12.75">
      <c r="A1352" s="4"/>
    </row>
    <row r="1353" ht="12.75">
      <c r="A1353" s="4"/>
    </row>
    <row r="1354" ht="12.75">
      <c r="A1354" s="4"/>
    </row>
    <row r="1355" ht="12.75">
      <c r="A1355" s="4"/>
    </row>
    <row r="1356" ht="12.75">
      <c r="A1356" s="4"/>
    </row>
    <row r="1357" ht="12.75">
      <c r="A1357" s="4"/>
    </row>
    <row r="1358" ht="12.75">
      <c r="A1358" s="4"/>
    </row>
    <row r="1359" ht="12.75">
      <c r="A1359" s="4"/>
    </row>
    <row r="1360" ht="12.75">
      <c r="A1360" s="4"/>
    </row>
    <row r="1361" ht="12.75">
      <c r="A1361" s="4"/>
    </row>
    <row r="1362" ht="12.75">
      <c r="A1362" s="4"/>
    </row>
    <row r="1363" ht="12.75">
      <c r="A1363" s="4"/>
    </row>
    <row r="1364" ht="12.75">
      <c r="A1364" s="4"/>
    </row>
    <row r="1365" ht="12.75">
      <c r="A1365" s="4"/>
    </row>
    <row r="1366" ht="12.75">
      <c r="A1366" s="4"/>
    </row>
    <row r="1367" ht="12.75">
      <c r="A1367" s="4"/>
    </row>
    <row r="1368" ht="12.75">
      <c r="A1368" s="4"/>
    </row>
    <row r="1369" ht="12.75">
      <c r="A1369" s="4"/>
    </row>
    <row r="1370" ht="12.75">
      <c r="A1370" s="4"/>
    </row>
    <row r="1371" ht="12.75">
      <c r="A1371" s="4"/>
    </row>
    <row r="1372" ht="12.75">
      <c r="A1372" s="4"/>
    </row>
    <row r="1373" ht="12.75">
      <c r="A1373" s="4"/>
    </row>
    <row r="1374" ht="12.75">
      <c r="A1374" s="4"/>
    </row>
    <row r="1375" ht="12.75">
      <c r="A1375" s="4"/>
    </row>
    <row r="1376" ht="12.75">
      <c r="A1376" s="4"/>
    </row>
    <row r="1377" ht="12.75">
      <c r="A1377" s="4"/>
    </row>
    <row r="1378" ht="12.75">
      <c r="A1378" s="4"/>
    </row>
    <row r="1379" ht="12.75">
      <c r="A1379" s="4"/>
    </row>
    <row r="1380" ht="12.75">
      <c r="A1380" s="4"/>
    </row>
    <row r="1381" ht="12.75">
      <c r="A1381" s="4"/>
    </row>
    <row r="1382" ht="12.75">
      <c r="A1382" s="4"/>
    </row>
    <row r="1383" ht="12.75">
      <c r="A1383" s="4"/>
    </row>
    <row r="1384" ht="12.75">
      <c r="A1384" s="4"/>
    </row>
    <row r="1385" ht="12.75">
      <c r="A1385" s="4"/>
    </row>
    <row r="1386" ht="12.75">
      <c r="A1386" s="4"/>
    </row>
    <row r="1387" ht="12.75">
      <c r="A1387" s="4"/>
    </row>
    <row r="1388" ht="12.75">
      <c r="A1388" s="4"/>
    </row>
    <row r="1389" ht="12.75">
      <c r="A1389" s="4"/>
    </row>
    <row r="1390" ht="12.75">
      <c r="A1390" s="4"/>
    </row>
    <row r="1391" ht="12.75">
      <c r="A1391" s="4"/>
    </row>
    <row r="1392" ht="12.75">
      <c r="A1392" s="4"/>
    </row>
    <row r="1393" ht="12.75">
      <c r="A1393" s="4"/>
    </row>
    <row r="1394" ht="12.75">
      <c r="A1394" s="4"/>
    </row>
    <row r="1395" ht="12.75">
      <c r="A1395" s="4"/>
    </row>
    <row r="1396" ht="12.75">
      <c r="A1396" s="4"/>
    </row>
    <row r="1397" ht="12.75">
      <c r="A1397" s="4"/>
    </row>
    <row r="1398" ht="12.75">
      <c r="A1398" s="4"/>
    </row>
    <row r="1399" ht="12.75">
      <c r="A1399" s="4"/>
    </row>
    <row r="1400" ht="12.75">
      <c r="A1400" s="4"/>
    </row>
    <row r="1401" ht="12.75">
      <c r="A1401" s="4"/>
    </row>
    <row r="1402" ht="12.75">
      <c r="A1402" s="4"/>
    </row>
    <row r="1403" ht="12.75">
      <c r="A1403" s="4"/>
    </row>
    <row r="1404" ht="12.75">
      <c r="A1404" s="4"/>
    </row>
    <row r="1405" ht="12.75">
      <c r="A1405" s="4"/>
    </row>
    <row r="1406" ht="12.75">
      <c r="A1406" s="4"/>
    </row>
    <row r="1407" ht="12.75">
      <c r="A1407" s="4"/>
    </row>
    <row r="1408" ht="12.75">
      <c r="A1408" s="4"/>
    </row>
    <row r="1409" ht="12.75">
      <c r="A1409" s="4"/>
    </row>
    <row r="1410" ht="12.75">
      <c r="A1410" s="4"/>
    </row>
    <row r="1411" ht="12.75">
      <c r="A1411" s="4"/>
    </row>
    <row r="1412" ht="12.75">
      <c r="A1412" s="4"/>
    </row>
    <row r="1413" ht="12.75">
      <c r="A1413" s="4"/>
    </row>
    <row r="1414" ht="12.75">
      <c r="A1414" s="4"/>
    </row>
    <row r="1415" ht="12.75">
      <c r="A1415" s="4"/>
    </row>
    <row r="1416" ht="12.75">
      <c r="A1416" s="4"/>
    </row>
    <row r="1417" ht="12.75">
      <c r="A1417" s="4"/>
    </row>
    <row r="1418" ht="12.75">
      <c r="A1418" s="4"/>
    </row>
    <row r="1419" ht="12.75">
      <c r="A1419" s="4"/>
    </row>
    <row r="1420" ht="12.75">
      <c r="A1420" s="4"/>
    </row>
    <row r="1421" ht="12.75">
      <c r="A1421" s="4"/>
    </row>
    <row r="1422" ht="12.75">
      <c r="A1422" s="4"/>
    </row>
    <row r="1423" ht="12.75">
      <c r="A1423" s="4"/>
    </row>
    <row r="1424" ht="12.75">
      <c r="A1424" s="4"/>
    </row>
    <row r="1425" ht="12.75">
      <c r="A1425" s="4"/>
    </row>
    <row r="1426" ht="12.75">
      <c r="A1426" s="4"/>
    </row>
    <row r="1427" ht="12.75">
      <c r="A1427" s="4"/>
    </row>
    <row r="1428" ht="12.75">
      <c r="A1428" s="4"/>
    </row>
    <row r="1429" ht="12.75">
      <c r="A1429" s="4"/>
    </row>
    <row r="1430" ht="12.75">
      <c r="A1430" s="4"/>
    </row>
    <row r="1431" ht="12.75">
      <c r="A1431" s="4"/>
    </row>
    <row r="1432" ht="12.75">
      <c r="A1432" s="4"/>
    </row>
    <row r="1433" ht="12.75">
      <c r="A1433" s="4"/>
    </row>
    <row r="1434" ht="12.75">
      <c r="A1434" s="4"/>
    </row>
    <row r="1435" ht="12.75">
      <c r="A1435" s="4"/>
    </row>
    <row r="1436" ht="12.75">
      <c r="A1436" s="4"/>
    </row>
    <row r="1437" ht="12.75">
      <c r="A1437" s="4"/>
    </row>
    <row r="1438" ht="12.75">
      <c r="A1438" s="4"/>
    </row>
    <row r="1439" ht="12.75">
      <c r="A1439" s="4"/>
    </row>
    <row r="1440" ht="12.75">
      <c r="A1440" s="4"/>
    </row>
    <row r="1441" ht="12.75">
      <c r="A1441" s="4"/>
    </row>
    <row r="1442" ht="12.75">
      <c r="A1442" s="4"/>
    </row>
    <row r="1443" ht="12.75">
      <c r="A1443" s="4"/>
    </row>
    <row r="1444" ht="12.75">
      <c r="A1444" s="4"/>
    </row>
    <row r="1445" ht="12.75">
      <c r="A1445" s="4"/>
    </row>
    <row r="1446" ht="12.75">
      <c r="A1446" s="4"/>
    </row>
    <row r="1447" ht="12.75">
      <c r="A1447" s="4"/>
    </row>
    <row r="1448" ht="12.75">
      <c r="A1448" s="4"/>
    </row>
    <row r="1449" ht="12.75">
      <c r="A1449" s="4"/>
    </row>
    <row r="1450" ht="12.75">
      <c r="A1450" s="4"/>
    </row>
    <row r="1451" ht="12.75">
      <c r="A1451" s="4"/>
    </row>
    <row r="1452" ht="12.75">
      <c r="A1452" s="4"/>
    </row>
    <row r="1453" ht="12.75">
      <c r="A1453" s="4"/>
    </row>
    <row r="1454" ht="12.75">
      <c r="A1454" s="4"/>
    </row>
    <row r="1455" ht="12.75">
      <c r="A1455" s="4"/>
    </row>
    <row r="1456" ht="12.75">
      <c r="A1456" s="4"/>
    </row>
    <row r="1457" ht="12.75">
      <c r="A1457" s="4"/>
    </row>
    <row r="1458" ht="12.75">
      <c r="A1458" s="4"/>
    </row>
    <row r="1459" ht="12.75">
      <c r="A1459" s="4"/>
    </row>
    <row r="1460" ht="12.75">
      <c r="A1460" s="4"/>
    </row>
    <row r="1461" ht="12.75">
      <c r="A1461" s="4"/>
    </row>
    <row r="1462" ht="12.75">
      <c r="A1462" s="4"/>
    </row>
    <row r="1463" ht="12.75">
      <c r="A1463" s="4"/>
    </row>
    <row r="1464" ht="12.75">
      <c r="A1464" s="4"/>
    </row>
    <row r="1465" ht="12.75">
      <c r="A1465" s="4"/>
    </row>
    <row r="1466" ht="12.75">
      <c r="A1466" s="4"/>
    </row>
    <row r="1467" ht="12.75">
      <c r="A1467" s="4"/>
    </row>
    <row r="1468" ht="12.75">
      <c r="A1468" s="4"/>
    </row>
    <row r="1469" ht="12.75">
      <c r="A1469" s="4"/>
    </row>
    <row r="1470" ht="12.75">
      <c r="A1470" s="4"/>
    </row>
    <row r="1471" ht="12.75">
      <c r="A1471" s="4"/>
    </row>
    <row r="1472" ht="12.75">
      <c r="A1472" s="4"/>
    </row>
    <row r="1473" ht="12.75">
      <c r="A1473" s="4"/>
    </row>
    <row r="1474" ht="12.75">
      <c r="A1474" s="4"/>
    </row>
    <row r="1475" ht="12.75">
      <c r="A1475" s="4"/>
    </row>
    <row r="1476" ht="12.75">
      <c r="A1476" s="4"/>
    </row>
    <row r="1477" ht="12.75">
      <c r="A1477" s="4"/>
    </row>
    <row r="1478" ht="12.75">
      <c r="A1478" s="4"/>
    </row>
    <row r="1479" ht="12.75">
      <c r="A1479" s="4"/>
    </row>
    <row r="1480" ht="12.75">
      <c r="A1480" s="4"/>
    </row>
    <row r="1481" ht="12.75">
      <c r="A1481" s="4"/>
    </row>
    <row r="1482" ht="12.75">
      <c r="A1482" s="4"/>
    </row>
    <row r="1483" ht="12.75">
      <c r="A1483" s="4"/>
    </row>
    <row r="1484" ht="12.75">
      <c r="A1484" s="4"/>
    </row>
    <row r="1485" ht="12.75">
      <c r="A1485" s="4"/>
    </row>
    <row r="1486" ht="12.75">
      <c r="A1486" s="4"/>
    </row>
    <row r="1487" ht="12.75">
      <c r="A1487" s="4"/>
    </row>
    <row r="1488" ht="12.75">
      <c r="A1488" s="4"/>
    </row>
    <row r="1489" ht="12.75">
      <c r="A1489" s="4"/>
    </row>
    <row r="1490" ht="12.75">
      <c r="A1490" s="4"/>
    </row>
    <row r="1491" ht="12.75">
      <c r="A1491" s="4"/>
    </row>
    <row r="1492" ht="12.75">
      <c r="A1492" s="4"/>
    </row>
    <row r="1493" ht="12.75">
      <c r="A1493" s="4"/>
    </row>
    <row r="1494" ht="12.75">
      <c r="A1494" s="4"/>
    </row>
    <row r="1495" ht="12.75">
      <c r="A1495" s="4"/>
    </row>
    <row r="1496" ht="12.75">
      <c r="A1496" s="4"/>
    </row>
    <row r="1497" ht="12.75">
      <c r="A1497" s="4"/>
    </row>
    <row r="1498" ht="12.75">
      <c r="A1498" s="4"/>
    </row>
    <row r="1499" ht="12.75">
      <c r="A1499" s="4"/>
    </row>
    <row r="1500" ht="12.75">
      <c r="A1500" s="4"/>
    </row>
    <row r="1501" ht="12.75">
      <c r="A1501" s="4"/>
    </row>
    <row r="1502" ht="12.75">
      <c r="A1502" s="4"/>
    </row>
    <row r="1503" ht="12.75">
      <c r="A1503" s="4"/>
    </row>
    <row r="1504" ht="12.75">
      <c r="A1504" s="4"/>
    </row>
    <row r="1505" ht="12.75">
      <c r="A1505" s="4"/>
    </row>
    <row r="1506" ht="12.75">
      <c r="A1506" s="4"/>
    </row>
    <row r="1507" ht="12.75">
      <c r="A1507" s="4"/>
    </row>
    <row r="1508" ht="12.75">
      <c r="A1508" s="4"/>
    </row>
    <row r="1509" ht="12.75">
      <c r="A1509" s="4"/>
    </row>
    <row r="1510" ht="12.75">
      <c r="A1510" s="4"/>
    </row>
    <row r="1511" ht="12.75">
      <c r="A1511" s="4"/>
    </row>
    <row r="1512" ht="12.75">
      <c r="A1512" s="4"/>
    </row>
    <row r="1513" ht="12.75">
      <c r="A1513" s="4"/>
    </row>
    <row r="1514" ht="12.75">
      <c r="A1514" s="4"/>
    </row>
    <row r="1515" ht="12.75">
      <c r="A1515" s="4"/>
    </row>
    <row r="1516" ht="12.75">
      <c r="A1516" s="4"/>
    </row>
    <row r="1517" ht="12.75">
      <c r="A1517" s="4"/>
    </row>
    <row r="1518" ht="12.75">
      <c r="A1518" s="4"/>
    </row>
    <row r="1519" ht="12.75">
      <c r="A1519" s="4"/>
    </row>
    <row r="1520" ht="12.75">
      <c r="A1520" s="4"/>
    </row>
    <row r="1521" ht="12.75">
      <c r="A1521" s="4"/>
    </row>
    <row r="1522" ht="12.75">
      <c r="A1522" s="4"/>
    </row>
    <row r="1523" ht="12.75">
      <c r="A1523" s="4"/>
    </row>
    <row r="1524" ht="12.75">
      <c r="A1524" s="4"/>
    </row>
    <row r="1525" ht="12.75">
      <c r="A1525" s="4"/>
    </row>
    <row r="1526" ht="12.75">
      <c r="A1526" s="4"/>
    </row>
    <row r="1527" ht="12.75">
      <c r="A1527" s="4"/>
    </row>
    <row r="1528" ht="12.75">
      <c r="A1528" s="4"/>
    </row>
    <row r="1529" ht="12.75">
      <c r="A1529" s="4"/>
    </row>
    <row r="1530" ht="12.75">
      <c r="A1530" s="4"/>
    </row>
    <row r="1531" ht="12.75">
      <c r="A1531" s="4"/>
    </row>
    <row r="1532" ht="12.75">
      <c r="A1532" s="4"/>
    </row>
    <row r="1533" ht="12.75">
      <c r="A1533" s="4"/>
    </row>
    <row r="1534" ht="12.75">
      <c r="A1534" s="4"/>
    </row>
    <row r="1535" ht="12.75">
      <c r="A1535" s="4"/>
    </row>
    <row r="1536" ht="12.75">
      <c r="A1536" s="4"/>
    </row>
    <row r="1537" ht="12.75">
      <c r="A1537" s="4"/>
    </row>
    <row r="1538" ht="12.75">
      <c r="A1538" s="4"/>
    </row>
    <row r="1539" ht="12.75">
      <c r="A1539" s="4"/>
    </row>
    <row r="1540" ht="12.75">
      <c r="A1540" s="4"/>
    </row>
    <row r="1541" ht="12.75">
      <c r="A1541" s="4"/>
    </row>
    <row r="1542" ht="12.75">
      <c r="A1542" s="4"/>
    </row>
    <row r="1543" ht="12.75">
      <c r="A1543" s="4"/>
    </row>
    <row r="1544" ht="12.75">
      <c r="A1544" s="4"/>
    </row>
    <row r="1545" ht="12.75">
      <c r="A1545" s="4"/>
    </row>
    <row r="1546" ht="12.75">
      <c r="A1546" s="4"/>
    </row>
    <row r="1547" ht="12.75">
      <c r="A1547" s="4"/>
    </row>
    <row r="1548" ht="12.75">
      <c r="A1548" s="4"/>
    </row>
    <row r="1549" ht="12.75">
      <c r="A1549" s="4"/>
    </row>
    <row r="1550" ht="12.75">
      <c r="A1550" s="4"/>
    </row>
    <row r="1551" ht="12.75">
      <c r="A1551" s="4"/>
    </row>
    <row r="1552" ht="12.75">
      <c r="A1552" s="4"/>
    </row>
    <row r="1553" ht="12.75">
      <c r="A1553" s="4"/>
    </row>
    <row r="1554" ht="12.75">
      <c r="A1554" s="4"/>
    </row>
    <row r="1555" ht="12.75">
      <c r="A1555" s="4"/>
    </row>
    <row r="1556" ht="12.75">
      <c r="A1556" s="4"/>
    </row>
    <row r="1557" ht="12.75">
      <c r="A1557" s="4"/>
    </row>
    <row r="1558" ht="12.75">
      <c r="A1558" s="4"/>
    </row>
    <row r="1559" ht="12.75">
      <c r="A1559" s="4"/>
    </row>
    <row r="1560" ht="12.75">
      <c r="A1560" s="4"/>
    </row>
    <row r="1561" ht="12.75">
      <c r="A1561" s="4"/>
    </row>
    <row r="1562" ht="12.75">
      <c r="A1562" s="4"/>
    </row>
    <row r="1563" ht="12.75">
      <c r="A1563" s="4"/>
    </row>
    <row r="1564" ht="12.75">
      <c r="A1564" s="4"/>
    </row>
    <row r="1565" ht="12.75">
      <c r="A1565" s="4"/>
    </row>
    <row r="1566" ht="12.75">
      <c r="A1566" s="4"/>
    </row>
    <row r="1567" ht="12.75">
      <c r="A1567" s="4"/>
    </row>
    <row r="1568" ht="12.75">
      <c r="A1568" s="4"/>
    </row>
    <row r="1569" ht="12.75">
      <c r="A1569" s="4"/>
    </row>
    <row r="1570" ht="12.75">
      <c r="A1570" s="4"/>
    </row>
    <row r="1571" ht="12.75">
      <c r="A1571" s="4"/>
    </row>
    <row r="1572" ht="12.75">
      <c r="A1572" s="4"/>
    </row>
    <row r="1573" ht="12.75">
      <c r="A1573" s="4"/>
    </row>
    <row r="1574" ht="12.75">
      <c r="A1574" s="4"/>
    </row>
    <row r="1575" ht="12.75">
      <c r="A1575" s="4"/>
    </row>
    <row r="1576" ht="12.75">
      <c r="A1576" s="4"/>
    </row>
    <row r="1577" ht="12.75">
      <c r="A1577" s="4"/>
    </row>
    <row r="1578" ht="12.75">
      <c r="A1578" s="4"/>
    </row>
    <row r="1579" ht="12.75">
      <c r="A1579" s="4"/>
    </row>
    <row r="1580" ht="12.75">
      <c r="A1580" s="4"/>
    </row>
    <row r="1581" ht="12.75">
      <c r="A1581" s="4"/>
    </row>
    <row r="1582" ht="12.75">
      <c r="A1582" s="4"/>
    </row>
    <row r="1583" ht="12.75">
      <c r="A1583" s="4"/>
    </row>
    <row r="1584" ht="12.75">
      <c r="A1584" s="4"/>
    </row>
    <row r="1585" ht="12.75">
      <c r="A1585" s="4"/>
    </row>
    <row r="1586" ht="12.75">
      <c r="A1586" s="4"/>
    </row>
    <row r="1587" ht="12.75">
      <c r="A1587" s="4"/>
    </row>
    <row r="1588" ht="12.75">
      <c r="A1588" s="4"/>
    </row>
    <row r="1589" ht="12.75">
      <c r="A1589" s="4"/>
    </row>
    <row r="1590" ht="12.75">
      <c r="A1590" s="4"/>
    </row>
    <row r="1591" ht="12.75">
      <c r="A1591" s="4"/>
    </row>
    <row r="1592" ht="12.75">
      <c r="A1592" s="4"/>
    </row>
    <row r="1593" ht="12.75">
      <c r="A1593" s="4"/>
    </row>
    <row r="1594" ht="12.75">
      <c r="A1594" s="4"/>
    </row>
    <row r="1595" ht="12.75">
      <c r="A1595" s="4"/>
    </row>
    <row r="1596" ht="12.75">
      <c r="A1596" s="4"/>
    </row>
    <row r="1597" ht="12.75">
      <c r="A1597" s="4"/>
    </row>
    <row r="1598" ht="12.75">
      <c r="A1598" s="4"/>
    </row>
    <row r="1599" ht="12.75">
      <c r="A1599" s="4"/>
    </row>
    <row r="1600" ht="12.75">
      <c r="A1600" s="4"/>
    </row>
    <row r="1601" ht="12.75">
      <c r="A1601" s="4"/>
    </row>
    <row r="1602" ht="12.75">
      <c r="A1602" s="4"/>
    </row>
    <row r="1603" ht="12.75">
      <c r="A1603" s="4"/>
    </row>
    <row r="1604" ht="12.75">
      <c r="A1604" s="4"/>
    </row>
    <row r="1605" ht="12.75">
      <c r="A1605" s="4"/>
    </row>
    <row r="1606" ht="12.75">
      <c r="A1606" s="4"/>
    </row>
    <row r="1607" ht="12.75">
      <c r="A1607" s="4"/>
    </row>
    <row r="1608" ht="12.75">
      <c r="A1608" s="4"/>
    </row>
    <row r="1609" ht="12.75">
      <c r="A1609" s="4"/>
    </row>
    <row r="1610" ht="12.75">
      <c r="A1610" s="4"/>
    </row>
    <row r="1611" ht="12.75">
      <c r="A1611" s="4"/>
    </row>
    <row r="1612" ht="12.75">
      <c r="A1612" s="4"/>
    </row>
    <row r="1613" ht="12.75">
      <c r="A1613" s="4"/>
    </row>
    <row r="1614" ht="12.75">
      <c r="A1614" s="4"/>
    </row>
    <row r="1615" ht="12.75">
      <c r="A1615" s="4"/>
    </row>
    <row r="1616" ht="12.75">
      <c r="A1616" s="4"/>
    </row>
    <row r="1617" ht="12.75">
      <c r="A1617" s="4"/>
    </row>
    <row r="1618" ht="12.75">
      <c r="A1618" s="4"/>
    </row>
    <row r="1619" ht="12.75">
      <c r="A1619" s="4"/>
    </row>
    <row r="1620" ht="12.75">
      <c r="A1620" s="4"/>
    </row>
    <row r="1621" ht="12.75">
      <c r="A1621" s="4"/>
    </row>
    <row r="1622" ht="12.75">
      <c r="A1622" s="4"/>
    </row>
    <row r="1623" ht="12.75">
      <c r="A1623" s="4"/>
    </row>
    <row r="1624" ht="12.75">
      <c r="A1624" s="4"/>
    </row>
    <row r="1625" ht="12.75">
      <c r="A1625" s="4"/>
    </row>
    <row r="1626" ht="12.75">
      <c r="A1626" s="4"/>
    </row>
    <row r="1627" ht="12.75">
      <c r="A1627" s="4"/>
    </row>
    <row r="1628" ht="12.75">
      <c r="A1628" s="4"/>
    </row>
    <row r="1629" ht="12.75">
      <c r="A1629" s="4"/>
    </row>
    <row r="1630" ht="12.75">
      <c r="A1630" s="4"/>
    </row>
    <row r="1631" ht="12.75">
      <c r="A1631" s="4"/>
    </row>
    <row r="1632" ht="12.75">
      <c r="A1632" s="4"/>
    </row>
    <row r="1633" ht="12.75">
      <c r="A1633" s="4"/>
    </row>
    <row r="1634" ht="12.75">
      <c r="A1634" s="4"/>
    </row>
    <row r="1635" ht="12.75">
      <c r="A1635" s="4"/>
    </row>
    <row r="1636" ht="12.75">
      <c r="A1636" s="4"/>
    </row>
    <row r="1637" ht="12.75">
      <c r="A1637" s="4"/>
    </row>
    <row r="1638" ht="12.75">
      <c r="A1638" s="4"/>
    </row>
    <row r="1639" ht="12.75">
      <c r="A1639" s="4"/>
    </row>
    <row r="1640" ht="12.75">
      <c r="A1640" s="4"/>
    </row>
    <row r="1641" ht="12.75">
      <c r="A1641" s="4"/>
    </row>
    <row r="1642" ht="12.75">
      <c r="A1642" s="4"/>
    </row>
    <row r="1643" ht="12.75">
      <c r="A1643" s="4"/>
    </row>
    <row r="1644" ht="12.75">
      <c r="A1644" s="4"/>
    </row>
    <row r="1645" ht="12.75">
      <c r="A1645" s="4"/>
    </row>
    <row r="1646" ht="12.75">
      <c r="A1646" s="4"/>
    </row>
    <row r="1647" ht="12.75">
      <c r="A1647" s="4"/>
    </row>
    <row r="1648" ht="12.75">
      <c r="A1648" s="4"/>
    </row>
    <row r="1649" ht="12.75">
      <c r="A1649" s="4"/>
    </row>
    <row r="1650" ht="12.75">
      <c r="A1650" s="4"/>
    </row>
    <row r="1651" ht="12.75">
      <c r="A1651" s="4"/>
    </row>
    <row r="1652" ht="12.75">
      <c r="A1652" s="4"/>
    </row>
    <row r="1653" ht="12.75">
      <c r="A1653" s="4"/>
    </row>
    <row r="1654" ht="12.75">
      <c r="A1654" s="4"/>
    </row>
    <row r="1655" ht="12.75">
      <c r="A1655" s="4"/>
    </row>
    <row r="1656" ht="12.75">
      <c r="A1656" s="4"/>
    </row>
    <row r="1657" ht="12.75">
      <c r="A1657" s="4"/>
    </row>
    <row r="1658" ht="12.75">
      <c r="A1658" s="4"/>
    </row>
    <row r="1659" ht="12.75">
      <c r="A1659" s="4"/>
    </row>
    <row r="1660" ht="12.75">
      <c r="A1660" s="4"/>
    </row>
    <row r="1661" ht="12.75">
      <c r="A1661" s="4"/>
    </row>
    <row r="1662" ht="12.75">
      <c r="A1662" s="4"/>
    </row>
    <row r="1663" ht="12.75">
      <c r="A1663" s="4"/>
    </row>
    <row r="1664" ht="12.75">
      <c r="A1664" s="4"/>
    </row>
    <row r="1665" ht="12.75">
      <c r="A1665" s="4"/>
    </row>
    <row r="1666" ht="12.75">
      <c r="A1666" s="4"/>
    </row>
    <row r="1667" ht="12.75">
      <c r="A1667" s="4"/>
    </row>
    <row r="1668" ht="12.75">
      <c r="A1668" s="4"/>
    </row>
    <row r="1669" ht="12.75">
      <c r="A1669" s="4"/>
    </row>
    <row r="1670" ht="12.75">
      <c r="A1670" s="4"/>
    </row>
    <row r="1671" ht="12.75">
      <c r="A1671" s="4"/>
    </row>
    <row r="1672" ht="12.75">
      <c r="A1672" s="4"/>
    </row>
    <row r="1673" ht="12.75">
      <c r="A1673" s="4"/>
    </row>
    <row r="1674" ht="12.75">
      <c r="A1674" s="4"/>
    </row>
    <row r="1675" ht="12.75">
      <c r="A1675" s="4"/>
    </row>
    <row r="1676" ht="12.75">
      <c r="A1676" s="4"/>
    </row>
    <row r="1677" ht="12.75">
      <c r="A1677" s="4"/>
    </row>
    <row r="1678" ht="12.75">
      <c r="A1678" s="4"/>
    </row>
    <row r="1679" ht="12.75">
      <c r="A1679" s="4"/>
    </row>
    <row r="1680" ht="12.75">
      <c r="A1680" s="4"/>
    </row>
    <row r="1681" ht="12.75">
      <c r="A1681" s="4"/>
    </row>
    <row r="1682" ht="12.75">
      <c r="A1682" s="4"/>
    </row>
    <row r="1683" ht="12.75">
      <c r="A1683" s="4"/>
    </row>
    <row r="1684" ht="12.75">
      <c r="A1684" s="4"/>
    </row>
    <row r="1685" ht="12.75">
      <c r="A1685" s="4"/>
    </row>
    <row r="1686" ht="12.75">
      <c r="A1686" s="4"/>
    </row>
    <row r="1687" ht="12.75">
      <c r="A1687" s="4"/>
    </row>
    <row r="1688" ht="12.75">
      <c r="A1688" s="4"/>
    </row>
    <row r="1689" ht="12.75">
      <c r="A1689" s="4"/>
    </row>
    <row r="1690" ht="12.75">
      <c r="A1690" s="4"/>
    </row>
    <row r="1691" ht="12.75">
      <c r="A1691" s="4"/>
    </row>
    <row r="1692" ht="12.75">
      <c r="A1692" s="4"/>
    </row>
    <row r="1693" ht="12.75">
      <c r="A1693" s="4"/>
    </row>
    <row r="1694" ht="12.75">
      <c r="A1694" s="4"/>
    </row>
    <row r="1695" ht="12.75">
      <c r="A1695" s="4"/>
    </row>
    <row r="1696" ht="12.75">
      <c r="A1696" s="4"/>
    </row>
    <row r="1697" ht="12.75">
      <c r="A1697" s="4"/>
    </row>
    <row r="1698" ht="12.75">
      <c r="A1698" s="4"/>
    </row>
    <row r="1699" ht="12.75">
      <c r="A1699" s="4"/>
    </row>
    <row r="1700" ht="12.75">
      <c r="A1700" s="4"/>
    </row>
    <row r="1701" ht="12.75">
      <c r="A1701" s="4"/>
    </row>
    <row r="1702" ht="12.75">
      <c r="A1702" s="4"/>
    </row>
    <row r="1703" ht="12.75">
      <c r="A1703" s="4"/>
    </row>
    <row r="1704" ht="12.75">
      <c r="A1704" s="4"/>
    </row>
    <row r="1705" ht="12.75">
      <c r="A1705" s="4"/>
    </row>
    <row r="1706" ht="12.75">
      <c r="A1706" s="4"/>
    </row>
    <row r="1707" ht="12.75">
      <c r="A1707" s="4"/>
    </row>
    <row r="1708" ht="12.75">
      <c r="A1708" s="4"/>
    </row>
    <row r="1709" ht="12.75">
      <c r="A1709" s="4"/>
    </row>
    <row r="1710" ht="12.75">
      <c r="A1710" s="4"/>
    </row>
    <row r="1711" ht="12.75">
      <c r="A1711" s="4"/>
    </row>
    <row r="1712" ht="12.75">
      <c r="A1712" s="4"/>
    </row>
    <row r="1713" ht="12.75">
      <c r="A1713" s="4"/>
    </row>
    <row r="1714" ht="12.75">
      <c r="A1714" s="4"/>
    </row>
    <row r="1715" ht="12.75">
      <c r="A1715" s="4"/>
    </row>
    <row r="1716" ht="12.75">
      <c r="A1716" s="4"/>
    </row>
    <row r="1717" ht="12.75">
      <c r="A1717" s="4"/>
    </row>
    <row r="1718" ht="12.75">
      <c r="A1718" s="4"/>
    </row>
    <row r="1719" ht="12.75">
      <c r="A1719" s="4"/>
    </row>
    <row r="1720" ht="12.75">
      <c r="A1720" s="4"/>
    </row>
    <row r="1721" ht="12.75">
      <c r="A1721" s="4"/>
    </row>
    <row r="1722" ht="12.75">
      <c r="A1722" s="4"/>
    </row>
    <row r="1723" ht="12.75">
      <c r="A1723" s="4"/>
    </row>
    <row r="1724" ht="12.75">
      <c r="A1724" s="4"/>
    </row>
    <row r="1725" ht="12.75">
      <c r="A1725" s="4"/>
    </row>
    <row r="1726" ht="12.75">
      <c r="A1726" s="4"/>
    </row>
    <row r="1727" ht="12.75">
      <c r="A1727" s="4"/>
    </row>
    <row r="1728" ht="12.75">
      <c r="A1728" s="4"/>
    </row>
    <row r="1729" ht="12.75">
      <c r="A1729" s="4"/>
    </row>
    <row r="1730" ht="12.75">
      <c r="A1730" s="4"/>
    </row>
    <row r="1731" ht="12.75">
      <c r="A1731" s="4"/>
    </row>
    <row r="1732" ht="12.75">
      <c r="A1732" s="4"/>
    </row>
    <row r="1733" ht="12.75">
      <c r="A1733" s="4"/>
    </row>
    <row r="1734" ht="12.75">
      <c r="A1734" s="4"/>
    </row>
    <row r="1735" ht="12.75">
      <c r="A1735" s="4"/>
    </row>
    <row r="1736" ht="12.75">
      <c r="A1736" s="4"/>
    </row>
    <row r="1737" ht="12.75">
      <c r="A1737" s="4"/>
    </row>
    <row r="1738" ht="12.75">
      <c r="A1738" s="4"/>
    </row>
    <row r="1739" ht="12.75">
      <c r="A1739" s="4"/>
    </row>
    <row r="1740" ht="12.75">
      <c r="A1740" s="4"/>
    </row>
    <row r="1741" ht="12.75">
      <c r="A1741" s="4"/>
    </row>
    <row r="1742" ht="12.75">
      <c r="A1742" s="4"/>
    </row>
    <row r="1743" ht="12.75">
      <c r="A1743" s="4"/>
    </row>
    <row r="1744" ht="12.75">
      <c r="A1744" s="4"/>
    </row>
    <row r="1745" ht="12.75">
      <c r="A1745" s="4"/>
    </row>
    <row r="1746" ht="12.75">
      <c r="A1746" s="4"/>
    </row>
    <row r="1747" ht="12.75">
      <c r="A1747" s="4"/>
    </row>
    <row r="1748" ht="12.75">
      <c r="A1748" s="4"/>
    </row>
    <row r="1749" ht="12.75">
      <c r="A1749" s="4"/>
    </row>
    <row r="1750" ht="12.75">
      <c r="A1750" s="4"/>
    </row>
    <row r="1751" ht="12.75">
      <c r="A1751" s="4"/>
    </row>
    <row r="1752" ht="12.75">
      <c r="A1752" s="4"/>
    </row>
    <row r="1753" ht="12.75">
      <c r="A1753" s="4"/>
    </row>
    <row r="1754" ht="12.75">
      <c r="A1754" s="4"/>
    </row>
    <row r="1755" ht="12.75">
      <c r="A1755" s="4"/>
    </row>
    <row r="1756" ht="12.75">
      <c r="A1756" s="4"/>
    </row>
    <row r="1757" ht="12.75">
      <c r="A1757" s="4"/>
    </row>
    <row r="1758" ht="12.75">
      <c r="A1758" s="4"/>
    </row>
    <row r="1759" ht="12.75">
      <c r="A1759" s="4"/>
    </row>
    <row r="1760" ht="12.75">
      <c r="A1760" s="4"/>
    </row>
    <row r="1761" ht="12.75">
      <c r="A1761" s="4"/>
    </row>
    <row r="1762" ht="12.75">
      <c r="A1762" s="4"/>
    </row>
    <row r="1763" ht="12.75">
      <c r="A1763" s="4"/>
    </row>
    <row r="1764" ht="12.75">
      <c r="A1764" s="4"/>
    </row>
    <row r="1765" ht="12.75">
      <c r="A1765" s="4"/>
    </row>
    <row r="1766" ht="12.75">
      <c r="A1766" s="4"/>
    </row>
    <row r="1767" ht="12.75">
      <c r="A1767" s="4"/>
    </row>
    <row r="1768" ht="12.75">
      <c r="A1768" s="4"/>
    </row>
    <row r="1769" ht="12.75">
      <c r="A1769" s="4"/>
    </row>
    <row r="1770" ht="12.75">
      <c r="A1770" s="4"/>
    </row>
    <row r="1771" ht="12.75">
      <c r="A1771" s="4"/>
    </row>
    <row r="1772" ht="12.75">
      <c r="A1772" s="4"/>
    </row>
    <row r="1773" ht="12.75">
      <c r="A1773" s="4"/>
    </row>
    <row r="1774" ht="12.75">
      <c r="A1774" s="4"/>
    </row>
    <row r="1775" ht="12.75">
      <c r="A1775" s="4"/>
    </row>
    <row r="1776" ht="12.75">
      <c r="A1776" s="4"/>
    </row>
    <row r="1777" ht="12.75">
      <c r="A1777" s="4"/>
    </row>
    <row r="1778" ht="12.75">
      <c r="A1778" s="4"/>
    </row>
    <row r="1779" ht="12.75">
      <c r="A1779" s="4"/>
    </row>
    <row r="1780" ht="12.75">
      <c r="A1780" s="4"/>
    </row>
    <row r="1781" ht="12.75">
      <c r="A1781" s="4"/>
    </row>
    <row r="1782" ht="12.75">
      <c r="A1782" s="4"/>
    </row>
    <row r="1783" ht="12.75">
      <c r="A1783" s="4"/>
    </row>
    <row r="1784" ht="12.75">
      <c r="A1784" s="4"/>
    </row>
    <row r="1785" ht="12.75">
      <c r="A1785" s="4"/>
    </row>
    <row r="1786" ht="12.75">
      <c r="A1786" s="4"/>
    </row>
    <row r="1787" ht="12.75">
      <c r="A1787" s="4"/>
    </row>
    <row r="1788" ht="12.75">
      <c r="A1788" s="4"/>
    </row>
    <row r="1789" ht="12.75">
      <c r="A1789" s="4"/>
    </row>
    <row r="1790" ht="12.75">
      <c r="A1790" s="4"/>
    </row>
    <row r="1791" ht="12.75">
      <c r="A1791" s="4"/>
    </row>
    <row r="1792" ht="12.75">
      <c r="A1792" s="4"/>
    </row>
    <row r="1793" ht="12.75">
      <c r="A1793" s="4"/>
    </row>
    <row r="1794" ht="12.75">
      <c r="A1794" s="4"/>
    </row>
    <row r="1795" ht="12.75">
      <c r="A1795" s="4"/>
    </row>
    <row r="1796" ht="12.75">
      <c r="A1796" s="4"/>
    </row>
    <row r="1797" ht="12.75">
      <c r="A1797" s="4"/>
    </row>
    <row r="1798" ht="12.75">
      <c r="A1798" s="4"/>
    </row>
    <row r="1799" ht="12.75">
      <c r="A1799" s="4"/>
    </row>
    <row r="1800" ht="12.75">
      <c r="A1800" s="4"/>
    </row>
    <row r="1801" ht="12.75">
      <c r="A1801" s="4"/>
    </row>
    <row r="1802" ht="12.75">
      <c r="A1802" s="4"/>
    </row>
    <row r="1803" ht="12.75">
      <c r="A1803" s="4"/>
    </row>
    <row r="1804" ht="12.75">
      <c r="A1804" s="4"/>
    </row>
    <row r="1805" ht="12.75">
      <c r="A1805" s="4"/>
    </row>
    <row r="1806" ht="12.75">
      <c r="A1806" s="4"/>
    </row>
    <row r="1807" ht="12.75">
      <c r="A1807" s="4"/>
    </row>
    <row r="1808" ht="12.75">
      <c r="A1808" s="4"/>
    </row>
    <row r="1809" ht="12.75">
      <c r="A1809" s="4"/>
    </row>
    <row r="1810" ht="12.75">
      <c r="A1810" s="4"/>
    </row>
    <row r="1811" ht="12.75">
      <c r="A1811" s="4"/>
    </row>
    <row r="1812" ht="12.75">
      <c r="A1812" s="4"/>
    </row>
    <row r="1813" ht="12.75">
      <c r="A1813" s="4"/>
    </row>
    <row r="1814" ht="12.75">
      <c r="A1814" s="4"/>
    </row>
    <row r="1815" ht="12.75">
      <c r="A1815" s="4"/>
    </row>
    <row r="1816" ht="12.75">
      <c r="A1816" s="4"/>
    </row>
    <row r="1817" ht="12.75">
      <c r="A1817" s="4"/>
    </row>
    <row r="1818" ht="12.75">
      <c r="A1818" s="4"/>
    </row>
    <row r="1819" ht="12.75">
      <c r="A1819" s="4"/>
    </row>
    <row r="1820" ht="12.75">
      <c r="A1820" s="4"/>
    </row>
    <row r="1821" ht="12.75">
      <c r="A1821" s="4"/>
    </row>
    <row r="1822" ht="12.75">
      <c r="A1822" s="4"/>
    </row>
    <row r="1823" ht="12.75">
      <c r="A1823" s="4"/>
    </row>
    <row r="1824" ht="12.75">
      <c r="A1824" s="4"/>
    </row>
    <row r="1825" ht="12.75">
      <c r="A1825" s="4"/>
    </row>
    <row r="1826" ht="12.75">
      <c r="A1826" s="4"/>
    </row>
    <row r="1827" ht="12.75">
      <c r="A1827" s="4"/>
    </row>
    <row r="1828" ht="12.75">
      <c r="A1828" s="4"/>
    </row>
    <row r="1829" ht="12.75">
      <c r="A1829" s="4"/>
    </row>
    <row r="1830" ht="12.75">
      <c r="A1830" s="4"/>
    </row>
    <row r="1831" ht="12.75">
      <c r="A1831" s="4"/>
    </row>
    <row r="1832" ht="12.75">
      <c r="A1832" s="4"/>
    </row>
    <row r="1833" ht="12.75">
      <c r="A1833" s="4"/>
    </row>
    <row r="1834" ht="12.75">
      <c r="A1834" s="4"/>
    </row>
    <row r="1835" ht="12.75">
      <c r="A1835" s="4"/>
    </row>
    <row r="1836" ht="12.75">
      <c r="A1836" s="4"/>
    </row>
    <row r="1837" ht="12.75">
      <c r="A1837" s="4"/>
    </row>
    <row r="1838" ht="12.75">
      <c r="A1838" s="4"/>
    </row>
    <row r="1839" ht="12.75">
      <c r="A1839" s="4"/>
    </row>
    <row r="1840" ht="12.75">
      <c r="A1840" s="4"/>
    </row>
    <row r="1841" ht="12.75">
      <c r="A1841" s="4"/>
    </row>
    <row r="1842" ht="12.75">
      <c r="A1842" s="4"/>
    </row>
    <row r="1843" ht="12.75">
      <c r="A1843" s="4"/>
    </row>
    <row r="1844" ht="12.75">
      <c r="A1844" s="4"/>
    </row>
    <row r="1845" ht="12.75">
      <c r="A1845" s="4"/>
    </row>
    <row r="1846" ht="12.75">
      <c r="A1846" s="4"/>
    </row>
    <row r="1847" ht="12.75">
      <c r="A1847" s="4"/>
    </row>
    <row r="1848" ht="12.75">
      <c r="A1848" s="4"/>
    </row>
    <row r="1849" ht="12.75">
      <c r="A1849" s="4"/>
    </row>
    <row r="1850" ht="12.75">
      <c r="A1850" s="4"/>
    </row>
    <row r="1851" ht="12.75">
      <c r="A1851" s="4"/>
    </row>
    <row r="1852" ht="12.75">
      <c r="A1852" s="4"/>
    </row>
    <row r="1853" ht="12.75">
      <c r="A1853" s="4"/>
    </row>
    <row r="1854" ht="12.75">
      <c r="A1854" s="4"/>
    </row>
    <row r="1855" ht="12.75">
      <c r="A1855" s="4"/>
    </row>
    <row r="1856" ht="12.75">
      <c r="A1856" s="4"/>
    </row>
    <row r="1857" ht="12.75">
      <c r="A1857" s="4"/>
    </row>
    <row r="1858" ht="12.75">
      <c r="A1858" s="4"/>
    </row>
    <row r="1859" ht="12.75">
      <c r="A1859" s="4"/>
    </row>
    <row r="1860" ht="12.75">
      <c r="A1860" s="4"/>
    </row>
    <row r="1861" ht="12.75">
      <c r="A1861" s="4"/>
    </row>
    <row r="1862" ht="12.75">
      <c r="A1862" s="4"/>
    </row>
    <row r="1863" ht="12.75">
      <c r="A1863" s="4"/>
    </row>
    <row r="1864" ht="12.75">
      <c r="A1864" s="4"/>
    </row>
    <row r="1865" ht="12.75">
      <c r="A1865" s="4"/>
    </row>
    <row r="1866" ht="12.75">
      <c r="A1866" s="4"/>
    </row>
    <row r="1867" ht="12.75">
      <c r="A1867" s="4"/>
    </row>
    <row r="1868" ht="12.75">
      <c r="A1868" s="4"/>
    </row>
    <row r="1869" ht="12.75">
      <c r="A1869" s="4"/>
    </row>
    <row r="1870" ht="12.75">
      <c r="A1870" s="4"/>
    </row>
    <row r="1871" ht="12.75">
      <c r="A1871" s="4"/>
    </row>
    <row r="1872" ht="12.75">
      <c r="A1872" s="4"/>
    </row>
    <row r="1873" ht="12.75">
      <c r="A1873" s="4"/>
    </row>
    <row r="1874" ht="12.75">
      <c r="A1874" s="4"/>
    </row>
    <row r="1875" ht="12.75">
      <c r="A1875" s="4"/>
    </row>
    <row r="1876" ht="12.75">
      <c r="A1876" s="4"/>
    </row>
    <row r="1877" ht="12.75">
      <c r="A1877" s="4"/>
    </row>
    <row r="1878" ht="12.75">
      <c r="A1878" s="4"/>
    </row>
    <row r="1879" ht="12.75">
      <c r="A1879" s="4"/>
    </row>
    <row r="1880" ht="12.75">
      <c r="A1880" s="4"/>
    </row>
    <row r="1881" ht="12.75">
      <c r="A1881" s="4"/>
    </row>
    <row r="1882" ht="12.75">
      <c r="A1882" s="4"/>
    </row>
    <row r="1883" ht="12.75">
      <c r="A1883" s="4"/>
    </row>
    <row r="1884" ht="12.75">
      <c r="A1884" s="4"/>
    </row>
    <row r="1885" ht="12.75">
      <c r="A1885" s="4"/>
    </row>
    <row r="1886" ht="12.75">
      <c r="A1886" s="4"/>
    </row>
    <row r="1887" ht="12.75">
      <c r="A1887" s="4"/>
    </row>
    <row r="1888" ht="12.75">
      <c r="A1888" s="4"/>
    </row>
    <row r="1889" ht="12.75">
      <c r="A1889" s="4"/>
    </row>
    <row r="1890" ht="12.75">
      <c r="A1890" s="4"/>
    </row>
    <row r="1891" ht="12.75">
      <c r="A1891" s="4"/>
    </row>
    <row r="1892" ht="12.75">
      <c r="A1892" s="4"/>
    </row>
    <row r="1893" ht="12.75">
      <c r="A1893" s="4"/>
    </row>
    <row r="1894" ht="12.75">
      <c r="A1894" s="4"/>
    </row>
    <row r="1895" ht="12.75">
      <c r="A1895" s="4"/>
    </row>
    <row r="1896" ht="12.75">
      <c r="A1896" s="4"/>
    </row>
    <row r="1897" ht="12.75">
      <c r="A1897" s="4"/>
    </row>
    <row r="1898" ht="12.75">
      <c r="A1898" s="4"/>
    </row>
    <row r="1899" ht="12.75">
      <c r="A1899" s="4"/>
    </row>
    <row r="1900" ht="12.75">
      <c r="A1900" s="4"/>
    </row>
    <row r="1901" ht="12.75">
      <c r="A1901" s="4"/>
    </row>
    <row r="1902" ht="12.75">
      <c r="A1902" s="4"/>
    </row>
    <row r="1903" ht="12.75">
      <c r="A1903" s="4"/>
    </row>
    <row r="1904" ht="12.75">
      <c r="A1904" s="4"/>
    </row>
    <row r="1905" ht="12.75">
      <c r="A1905" s="4"/>
    </row>
    <row r="1906" ht="12.75">
      <c r="A1906" s="4"/>
    </row>
    <row r="1907" ht="12.75">
      <c r="A1907" s="4"/>
    </row>
    <row r="1908" ht="12.75">
      <c r="A1908" s="4"/>
    </row>
    <row r="1909" ht="12.75">
      <c r="A1909" s="4"/>
    </row>
    <row r="1910" ht="12.75">
      <c r="A1910" s="4"/>
    </row>
    <row r="1911" ht="12.75">
      <c r="A1911" s="4"/>
    </row>
    <row r="1912" ht="12.75">
      <c r="A1912" s="4"/>
    </row>
    <row r="1913" ht="12.75">
      <c r="A1913" s="4"/>
    </row>
    <row r="1914" ht="12.75">
      <c r="A1914" s="4"/>
    </row>
    <row r="1915" ht="12.75">
      <c r="A1915" s="4"/>
    </row>
    <row r="1916" ht="12.75">
      <c r="A1916" s="4"/>
    </row>
    <row r="1917" ht="12.75">
      <c r="A1917" s="4"/>
    </row>
    <row r="1918" ht="12.75">
      <c r="A1918" s="4"/>
    </row>
    <row r="1919" ht="12.75">
      <c r="A1919" s="4"/>
    </row>
    <row r="1920" ht="12.75">
      <c r="A1920" s="4"/>
    </row>
    <row r="1921" ht="12.75">
      <c r="A1921" s="4"/>
    </row>
    <row r="1922" ht="12.75">
      <c r="A1922" s="4"/>
    </row>
    <row r="1923" ht="12.75">
      <c r="A1923" s="4"/>
    </row>
    <row r="1924" ht="12.75">
      <c r="A1924" s="4"/>
    </row>
    <row r="1925" ht="12.75">
      <c r="A1925" s="4"/>
    </row>
    <row r="1926" ht="12.75">
      <c r="A1926" s="4"/>
    </row>
    <row r="1927" ht="12.75">
      <c r="A1927" s="4"/>
    </row>
    <row r="1928" ht="12.75">
      <c r="A1928" s="4"/>
    </row>
    <row r="1929" ht="12.75">
      <c r="A1929" s="4"/>
    </row>
    <row r="1930" ht="12.75">
      <c r="A1930" s="4"/>
    </row>
    <row r="1931" ht="12.75">
      <c r="A1931" s="4"/>
    </row>
    <row r="1932" ht="12.75">
      <c r="A1932" s="4"/>
    </row>
    <row r="1933" ht="12.75">
      <c r="A1933" s="4"/>
    </row>
    <row r="1934" ht="12.75">
      <c r="A1934" s="4"/>
    </row>
    <row r="1935" ht="12.75">
      <c r="A1935" s="4"/>
    </row>
    <row r="1936" ht="12.75">
      <c r="A1936" s="4"/>
    </row>
    <row r="1937" ht="12.75">
      <c r="A1937" s="4"/>
    </row>
    <row r="1938" ht="12.75">
      <c r="A1938" s="4"/>
    </row>
    <row r="1939" ht="12.75">
      <c r="A1939" s="4"/>
    </row>
    <row r="1940" ht="12.75">
      <c r="A1940" s="4"/>
    </row>
    <row r="1941" ht="12.75">
      <c r="A1941" s="4"/>
    </row>
    <row r="1942" ht="12.75">
      <c r="A1942" s="4"/>
    </row>
    <row r="1943" ht="12.75">
      <c r="A1943" s="4"/>
    </row>
    <row r="1944" ht="12.75">
      <c r="A1944" s="4"/>
    </row>
    <row r="1945" ht="12.75">
      <c r="A1945" s="4"/>
    </row>
    <row r="1946" ht="12.75">
      <c r="A1946" s="4"/>
    </row>
    <row r="1947" ht="12.75">
      <c r="A1947" s="4"/>
    </row>
    <row r="1948" ht="12.75">
      <c r="A1948" s="4"/>
    </row>
    <row r="1949" ht="12.75">
      <c r="A1949" s="4"/>
    </row>
    <row r="1950" ht="12.75">
      <c r="A1950" s="4"/>
    </row>
    <row r="1951" ht="12.75">
      <c r="A1951" s="4"/>
    </row>
    <row r="1952" ht="12.75">
      <c r="A1952" s="4"/>
    </row>
    <row r="1953" ht="12.75">
      <c r="A1953" s="4"/>
    </row>
    <row r="1954" ht="12.75">
      <c r="A1954" s="4"/>
    </row>
    <row r="1955" ht="12.75">
      <c r="A1955" s="4"/>
    </row>
    <row r="1956" ht="12.75">
      <c r="A1956" s="4"/>
    </row>
  </sheetData>
  <sheetProtection/>
  <printOptions/>
  <pageMargins left="0.35433070866141736" right="0.35433070866141736" top="0.5118110236220472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9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I17" sqref="AI17"/>
    </sheetView>
  </sheetViews>
  <sheetFormatPr defaultColWidth="9.140625" defaultRowHeight="12.75"/>
  <cols>
    <col min="1" max="1" width="4.140625" style="0" customWidth="1"/>
    <col min="2" max="2" width="16.28125" style="0" customWidth="1"/>
    <col min="3" max="3" width="2.140625" style="0" hidden="1" customWidth="1"/>
    <col min="4" max="4" width="2.140625" style="0" customWidth="1"/>
    <col min="5" max="19" width="5.8515625" style="0" hidden="1" customWidth="1"/>
    <col min="20" max="26" width="5.8515625" style="0" customWidth="1"/>
    <col min="27" max="27" width="3.28125" style="201" customWidth="1"/>
    <col min="28" max="31" width="9.8515625" style="0" hidden="1" customWidth="1"/>
    <col min="32" max="33" width="0" style="0" hidden="1" customWidth="1"/>
  </cols>
  <sheetData>
    <row r="1" spans="1:26" ht="53.2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26" ht="14.25" customHeight="1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33" ht="13.5" thickBot="1">
      <c r="A3" s="203" t="s">
        <v>8</v>
      </c>
      <c r="B3" s="200" t="s">
        <v>1</v>
      </c>
      <c r="C3" s="200"/>
      <c r="D3" s="200"/>
      <c r="E3" s="204">
        <v>36557</v>
      </c>
      <c r="F3" s="204" t="s">
        <v>2</v>
      </c>
      <c r="G3" s="204">
        <v>36739</v>
      </c>
      <c r="H3" s="204">
        <v>37180</v>
      </c>
      <c r="I3" s="204">
        <v>38013</v>
      </c>
      <c r="J3" s="205">
        <v>38608</v>
      </c>
      <c r="K3" s="204">
        <v>38860</v>
      </c>
      <c r="L3" s="204">
        <v>38986</v>
      </c>
      <c r="M3" s="204">
        <v>39225</v>
      </c>
      <c r="N3" s="204">
        <v>39357</v>
      </c>
      <c r="O3" s="204">
        <v>39588</v>
      </c>
      <c r="P3" s="204">
        <v>39714</v>
      </c>
      <c r="Q3" s="204">
        <v>39966</v>
      </c>
      <c r="R3" s="204">
        <v>40085</v>
      </c>
      <c r="S3" s="204">
        <v>40323</v>
      </c>
      <c r="T3" s="204"/>
      <c r="U3" s="204"/>
      <c r="V3" s="204">
        <v>41779</v>
      </c>
      <c r="W3" s="204">
        <v>41912</v>
      </c>
      <c r="X3" s="204"/>
      <c r="Y3" s="200" t="s">
        <v>3</v>
      </c>
      <c r="Z3" s="206" t="s">
        <v>10</v>
      </c>
      <c r="AA3" s="202" t="s">
        <v>9</v>
      </c>
      <c r="AB3" s="198"/>
      <c r="AC3" s="199"/>
      <c r="AG3" s="269" t="s">
        <v>465</v>
      </c>
    </row>
    <row r="4" spans="1:29" s="213" customFormat="1" ht="13.5" customHeight="1">
      <c r="A4" s="207"/>
      <c r="B4" s="230"/>
      <c r="C4" s="230"/>
      <c r="D4" s="230"/>
      <c r="E4" s="233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79"/>
      <c r="V4" s="279"/>
      <c r="W4" s="279"/>
      <c r="X4" s="230"/>
      <c r="Y4" s="270"/>
      <c r="Z4" s="278"/>
      <c r="AA4" s="212"/>
      <c r="AB4" s="211">
        <f>IF(Y4="","",SUM(MINUTE(Y4)))</f>
      </c>
      <c r="AC4" s="212">
        <f>IF(Y4="","",SUM(AB4+AA4))</f>
      </c>
    </row>
    <row r="5" spans="1:33" s="213" customFormat="1" ht="13.5" customHeight="1">
      <c r="A5" s="284"/>
      <c r="B5" s="285" t="s">
        <v>467</v>
      </c>
      <c r="C5" s="215"/>
      <c r="D5" s="215"/>
      <c r="E5" s="224"/>
      <c r="F5" s="210"/>
      <c r="G5" s="226"/>
      <c r="H5" s="226"/>
      <c r="I5" s="226"/>
      <c r="J5" s="226"/>
      <c r="K5" s="226"/>
      <c r="L5" s="226"/>
      <c r="M5" s="226"/>
      <c r="N5" s="226"/>
      <c r="O5" s="225"/>
      <c r="P5" s="223"/>
      <c r="Q5" s="209"/>
      <c r="R5" s="209"/>
      <c r="S5" s="209"/>
      <c r="T5" s="209"/>
      <c r="U5" s="209"/>
      <c r="V5" s="209">
        <v>0.011851851851851851</v>
      </c>
      <c r="W5" s="209">
        <v>0.011597222222222222</v>
      </c>
      <c r="X5" s="281"/>
      <c r="Y5" s="256">
        <f>IF(MINA(E5:X5)=0,"",(MINA(E5:X5)))</f>
        <v>0.011597222222222222</v>
      </c>
      <c r="Z5" s="252">
        <f>IF(Y5="","",AC5/3.125)</f>
        <v>5.12</v>
      </c>
      <c r="AA5" s="212"/>
      <c r="AB5" s="211">
        <f>IF(Y5="","",SUM(MINUTE(Y5)))</f>
        <v>16</v>
      </c>
      <c r="AC5" s="212">
        <f>IF(Y5="","",SUM(AB5+AA5))</f>
        <v>16</v>
      </c>
      <c r="AG5" s="268"/>
    </row>
    <row r="6" spans="1:33" s="213" customFormat="1" ht="13.5" customHeight="1">
      <c r="A6" s="285"/>
      <c r="B6" s="285" t="s">
        <v>475</v>
      </c>
      <c r="C6" s="215"/>
      <c r="D6" s="215"/>
      <c r="E6" s="224"/>
      <c r="F6" s="210"/>
      <c r="G6" s="226"/>
      <c r="H6" s="226"/>
      <c r="I6" s="226"/>
      <c r="J6" s="226"/>
      <c r="K6" s="226"/>
      <c r="L6" s="226"/>
      <c r="M6" s="226"/>
      <c r="N6" s="226"/>
      <c r="O6" s="225"/>
      <c r="P6" s="223"/>
      <c r="Q6" s="209"/>
      <c r="R6" s="209"/>
      <c r="S6" s="209"/>
      <c r="T6" s="219"/>
      <c r="U6" s="209"/>
      <c r="V6" s="209"/>
      <c r="W6" s="209">
        <v>0.012083333333333333</v>
      </c>
      <c r="X6" s="281"/>
      <c r="Y6" s="256">
        <f>IF(MINA(E6:X6)=0,"",(MINA(E6:X6)))</f>
        <v>0.012083333333333333</v>
      </c>
      <c r="Z6" s="251">
        <f>IF(Y6="","",AC6/3.125)</f>
        <v>5.568</v>
      </c>
      <c r="AA6" s="211">
        <f>IF(Y6="","",SUM(SECOND(Y6)/60))</f>
        <v>0.4</v>
      </c>
      <c r="AB6" s="211">
        <f>IF(Y6="","",SUM(MINUTE(Y6)))</f>
        <v>17</v>
      </c>
      <c r="AC6" s="212">
        <f>IF(Y6="","",SUM(AB6+AA6))</f>
        <v>17.4</v>
      </c>
      <c r="AG6" s="268">
        <f>IF(C6="x",99.99,IF(Y6=0,SUM(#REF!*3.3),Y6))</f>
        <v>0.012083333333333333</v>
      </c>
    </row>
    <row r="7" spans="1:33" s="213" customFormat="1" ht="13.5" customHeight="1">
      <c r="A7" s="284"/>
      <c r="B7" s="285" t="s">
        <v>468</v>
      </c>
      <c r="C7" s="215"/>
      <c r="D7" s="215"/>
      <c r="E7" s="224"/>
      <c r="F7" s="210"/>
      <c r="G7" s="226"/>
      <c r="H7" s="226"/>
      <c r="I7" s="226"/>
      <c r="J7" s="226"/>
      <c r="K7" s="226"/>
      <c r="L7" s="226"/>
      <c r="M7" s="226"/>
      <c r="N7" s="226"/>
      <c r="O7" s="225"/>
      <c r="P7" s="223"/>
      <c r="Q7" s="209"/>
      <c r="R7" s="209"/>
      <c r="S7" s="209"/>
      <c r="T7" s="209"/>
      <c r="U7" s="209"/>
      <c r="V7" s="210">
        <v>0.01400462962962963</v>
      </c>
      <c r="W7" s="209">
        <v>0.013657407407407408</v>
      </c>
      <c r="X7" s="281"/>
      <c r="Y7" s="256">
        <f>IF(MINA(E7:X7)=0,"",(MINA(E7:X7)))</f>
        <v>0.013657407407407408</v>
      </c>
      <c r="Z7" s="252">
        <f>IF(Y7="","",AC7/3.125)</f>
        <v>6.08</v>
      </c>
      <c r="AA7" s="212"/>
      <c r="AB7" s="211">
        <f>IF(Y7="","",SUM(MINUTE(Y7)))</f>
        <v>19</v>
      </c>
      <c r="AC7" s="212">
        <f>IF(Y7="","",SUM(AB7+AA7))</f>
        <v>19</v>
      </c>
      <c r="AG7" s="268"/>
    </row>
    <row r="8" spans="1:33" s="213" customFormat="1" ht="13.5" customHeight="1">
      <c r="A8" s="285"/>
      <c r="B8" s="285" t="s">
        <v>472</v>
      </c>
      <c r="C8" s="215"/>
      <c r="D8" s="215"/>
      <c r="E8" s="224"/>
      <c r="F8" s="210"/>
      <c r="G8" s="226"/>
      <c r="H8" s="226"/>
      <c r="I8" s="226"/>
      <c r="J8" s="226"/>
      <c r="K8" s="226"/>
      <c r="L8" s="226"/>
      <c r="M8" s="226"/>
      <c r="N8" s="226"/>
      <c r="O8" s="225"/>
      <c r="P8" s="223"/>
      <c r="Q8" s="209"/>
      <c r="R8" s="209"/>
      <c r="S8" s="209"/>
      <c r="T8" s="219"/>
      <c r="U8" s="209"/>
      <c r="V8" s="209"/>
      <c r="W8" s="209">
        <v>0.01375</v>
      </c>
      <c r="X8" s="281"/>
      <c r="Y8" s="256">
        <f>IF(MINA(E8:X8)=0,"",(MINA(E8:X8)))</f>
        <v>0.01375</v>
      </c>
      <c r="Z8" s="251">
        <f>IF(Y8="","",AC8/3.125)</f>
        <v>6.336</v>
      </c>
      <c r="AA8" s="211">
        <f>IF(Y8="","",SUM(SECOND(Y8)/60))</f>
        <v>0.8</v>
      </c>
      <c r="AB8" s="211">
        <f>IF(Y8="","",SUM(MINUTE(Y8)))</f>
        <v>19</v>
      </c>
      <c r="AC8" s="212">
        <f>IF(Y8="","",SUM(AB8+AA8))</f>
        <v>19.8</v>
      </c>
      <c r="AG8" s="268">
        <f>IF(C8="x",99.99,IF(Y8=0,SUM(#REF!*3.3),Y8))</f>
        <v>0.01375</v>
      </c>
    </row>
    <row r="9" spans="1:33" s="213" customFormat="1" ht="13.5" customHeight="1">
      <c r="A9" s="285"/>
      <c r="B9" s="285" t="s">
        <v>473</v>
      </c>
      <c r="C9" s="215"/>
      <c r="D9" s="215"/>
      <c r="E9" s="224"/>
      <c r="F9" s="210"/>
      <c r="G9" s="226"/>
      <c r="H9" s="226"/>
      <c r="I9" s="226"/>
      <c r="J9" s="226"/>
      <c r="K9" s="226"/>
      <c r="L9" s="226"/>
      <c r="M9" s="226"/>
      <c r="N9" s="226"/>
      <c r="O9" s="225"/>
      <c r="P9" s="223"/>
      <c r="Q9" s="209"/>
      <c r="R9" s="209"/>
      <c r="S9" s="209"/>
      <c r="T9" s="219"/>
      <c r="U9" s="209"/>
      <c r="V9" s="209"/>
      <c r="W9" s="209">
        <v>0.013773148148148147</v>
      </c>
      <c r="X9" s="281"/>
      <c r="Y9" s="256">
        <f>IF(MINA(E9:X9)=0,"",(MINA(E9:X9)))</f>
        <v>0.013773148148148147</v>
      </c>
      <c r="Z9" s="251">
        <f>IF(Y9="","",AC9/3.125)</f>
        <v>6.346666666666667</v>
      </c>
      <c r="AA9" s="211">
        <f>IF(Y9="","",SUM(SECOND(Y9)/60))</f>
        <v>0.8333333333333334</v>
      </c>
      <c r="AB9" s="211">
        <f>IF(Y9="","",SUM(MINUTE(Y9)))</f>
        <v>19</v>
      </c>
      <c r="AC9" s="212">
        <f>IF(Y9="","",SUM(AB9+AA9))</f>
        <v>19.833333333333332</v>
      </c>
      <c r="AG9" s="268">
        <f>IF(C9="x",99.99,IF(Y9=0,SUM(#REF!*3.3),Y9))</f>
        <v>0.013773148148148147</v>
      </c>
    </row>
    <row r="10" spans="1:33" s="213" customFormat="1" ht="13.5" customHeight="1">
      <c r="A10" s="284"/>
      <c r="B10" s="285" t="s">
        <v>458</v>
      </c>
      <c r="C10" s="215"/>
      <c r="D10" s="215"/>
      <c r="E10" s="224"/>
      <c r="F10" s="210"/>
      <c r="G10" s="226"/>
      <c r="H10" s="226"/>
      <c r="I10" s="226"/>
      <c r="J10" s="226"/>
      <c r="K10" s="226"/>
      <c r="L10" s="226"/>
      <c r="M10" s="226"/>
      <c r="N10" s="226"/>
      <c r="O10" s="225"/>
      <c r="P10" s="223"/>
      <c r="Q10" s="209"/>
      <c r="R10" s="209"/>
      <c r="S10" s="209"/>
      <c r="T10" s="219"/>
      <c r="U10" s="210"/>
      <c r="V10" s="210">
        <v>0.014849537037037036</v>
      </c>
      <c r="W10" s="209">
        <v>0.013935185185185184</v>
      </c>
      <c r="X10" s="281"/>
      <c r="Y10" s="256">
        <f>IF(MINA(E10:X10)=0,"",(MINA(E10:X10)))</f>
        <v>0.013935185185185184</v>
      </c>
      <c r="Z10" s="252">
        <f>IF(Y10="","",AC10/3.125)</f>
        <v>6.4</v>
      </c>
      <c r="AA10" s="212"/>
      <c r="AB10" s="211">
        <f>IF(Y10="","",SUM(MINUTE(Y10)))</f>
        <v>20</v>
      </c>
      <c r="AC10" s="212">
        <f>IF(Y10="","",SUM(AB10+AA10))</f>
        <v>20</v>
      </c>
      <c r="AG10" s="268">
        <f>IF(C10="x",99.99,IF(Y10=0,SUM(#REF!*3.3),Y10))</f>
        <v>0.013935185185185184</v>
      </c>
    </row>
    <row r="11" spans="1:33" s="213" customFormat="1" ht="13.5" customHeight="1">
      <c r="A11" s="285"/>
      <c r="B11" s="285" t="s">
        <v>476</v>
      </c>
      <c r="C11" s="215"/>
      <c r="D11" s="215"/>
      <c r="E11" s="224"/>
      <c r="F11" s="210"/>
      <c r="G11" s="226"/>
      <c r="H11" s="226"/>
      <c r="I11" s="226"/>
      <c r="J11" s="226"/>
      <c r="K11" s="226"/>
      <c r="L11" s="226"/>
      <c r="M11" s="226"/>
      <c r="N11" s="226"/>
      <c r="O11" s="225"/>
      <c r="P11" s="223"/>
      <c r="Q11" s="209"/>
      <c r="R11" s="209"/>
      <c r="S11" s="209"/>
      <c r="T11" s="219"/>
      <c r="U11" s="209"/>
      <c r="V11" s="209"/>
      <c r="W11" s="209">
        <v>0.014363425925925925</v>
      </c>
      <c r="X11" s="281"/>
      <c r="Y11" s="256">
        <f>IF(MINA(E11:X11)=0,"",(MINA(E11:X11)))</f>
        <v>0.014363425925925925</v>
      </c>
      <c r="Z11" s="251">
        <f>IF(Y11="","",AC11/3.125)</f>
        <v>6.618666666666667</v>
      </c>
      <c r="AA11" s="211">
        <f>IF(Y11="","",SUM(SECOND(Y11)/60))</f>
        <v>0.6833333333333333</v>
      </c>
      <c r="AB11" s="211">
        <f>IF(Y11="","",SUM(MINUTE(Y11)))</f>
        <v>20</v>
      </c>
      <c r="AC11" s="212">
        <f>IF(Y11="","",SUM(AB11+AA11))</f>
        <v>20.683333333333334</v>
      </c>
      <c r="AG11" s="268">
        <f>IF(C11="x",99.99,IF(Y11=0,SUM(#REF!*3.3),Y11))</f>
        <v>0.014363425925925925</v>
      </c>
    </row>
    <row r="12" spans="1:33" s="213" customFormat="1" ht="13.5" customHeight="1">
      <c r="A12" s="284"/>
      <c r="B12" s="285" t="s">
        <v>447</v>
      </c>
      <c r="C12" s="215"/>
      <c r="D12" s="215"/>
      <c r="E12" s="224"/>
      <c r="F12" s="210"/>
      <c r="G12" s="226"/>
      <c r="H12" s="226"/>
      <c r="I12" s="226"/>
      <c r="J12" s="226"/>
      <c r="K12" s="226"/>
      <c r="L12" s="226"/>
      <c r="M12" s="226"/>
      <c r="N12" s="226"/>
      <c r="O12" s="225"/>
      <c r="P12" s="223"/>
      <c r="Q12" s="209"/>
      <c r="R12" s="209"/>
      <c r="S12" s="209"/>
      <c r="T12" s="209"/>
      <c r="U12" s="209"/>
      <c r="V12" s="209"/>
      <c r="W12" s="210">
        <v>0.014479166666666668</v>
      </c>
      <c r="X12" s="280"/>
      <c r="Y12" s="256">
        <f>IF(MINA(E12:X12)=0,"",(MINA(E12:X12)))</f>
        <v>0.014479166666666668</v>
      </c>
      <c r="Z12" s="251">
        <f>IF(Y12="","",AC12/3.125)</f>
        <v>6.672000000000001</v>
      </c>
      <c r="AA12" s="211">
        <f>IF(Y12="","",SUM(SECOND(Y12)/60))</f>
        <v>0.85</v>
      </c>
      <c r="AB12" s="211">
        <f>IF(Y12="","",SUM(MINUTE(Y12)))</f>
        <v>20</v>
      </c>
      <c r="AC12" s="212">
        <f>IF(Y12="","",SUM(AB12+AA12))</f>
        <v>20.85</v>
      </c>
      <c r="AG12" s="268">
        <f>IF(C12="x",99.99,IF(Y12=0,SUM(#REF!*3.3),Y12))</f>
        <v>0.014479166666666668</v>
      </c>
    </row>
    <row r="13" spans="1:33" s="213" customFormat="1" ht="13.5" customHeight="1">
      <c r="A13" s="284"/>
      <c r="B13" s="285" t="s">
        <v>446</v>
      </c>
      <c r="C13" s="215"/>
      <c r="D13" s="215"/>
      <c r="E13" s="224"/>
      <c r="F13" s="210"/>
      <c r="G13" s="226"/>
      <c r="H13" s="226"/>
      <c r="I13" s="226"/>
      <c r="J13" s="226"/>
      <c r="K13" s="226"/>
      <c r="L13" s="226"/>
      <c r="M13" s="226"/>
      <c r="N13" s="226"/>
      <c r="O13" s="225"/>
      <c r="P13" s="223"/>
      <c r="Q13" s="209"/>
      <c r="R13" s="209"/>
      <c r="S13" s="209"/>
      <c r="T13" s="209"/>
      <c r="U13" s="210"/>
      <c r="V13" s="210">
        <v>0.015509259259259257</v>
      </c>
      <c r="W13" s="210">
        <v>0.015046296296296295</v>
      </c>
      <c r="X13" s="280"/>
      <c r="Y13" s="256">
        <f>IF(MINA(E13:X13)=0,"",(MINA(E13:X13)))</f>
        <v>0.015046296296296295</v>
      </c>
      <c r="Z13" s="252">
        <f>IF(Y13="","",AC13/3.125)</f>
        <v>6.933333333333334</v>
      </c>
      <c r="AA13" s="211">
        <f>IF(Y13="","",SUM(SECOND(Y13)/60))</f>
        <v>0.6666666666666666</v>
      </c>
      <c r="AB13" s="211">
        <f>IF(Y13="","",SUM(MINUTE(Y13)))</f>
        <v>21</v>
      </c>
      <c r="AC13" s="212">
        <f>IF(Y13="","",SUM(AB13+AA13))</f>
        <v>21.666666666666668</v>
      </c>
      <c r="AG13" s="268">
        <f>IF(C13="x",99.99,IF(Y13=0,SUM(#REF!*3.3),Y13))</f>
        <v>0.015046296296296295</v>
      </c>
    </row>
    <row r="14" spans="1:33" s="213" customFormat="1" ht="13.5" customHeight="1">
      <c r="A14" s="285"/>
      <c r="B14" s="285" t="s">
        <v>469</v>
      </c>
      <c r="C14" s="215"/>
      <c r="D14" s="215"/>
      <c r="E14" s="224"/>
      <c r="F14" s="210"/>
      <c r="G14" s="226"/>
      <c r="H14" s="226"/>
      <c r="I14" s="226"/>
      <c r="J14" s="226"/>
      <c r="K14" s="226"/>
      <c r="L14" s="226"/>
      <c r="M14" s="226"/>
      <c r="N14" s="226"/>
      <c r="O14" s="225"/>
      <c r="P14" s="223"/>
      <c r="Q14" s="209"/>
      <c r="R14" s="209"/>
      <c r="S14" s="209"/>
      <c r="T14" s="209"/>
      <c r="U14" s="209"/>
      <c r="V14" s="210">
        <v>0.016006944444444445</v>
      </c>
      <c r="W14" s="209">
        <v>0.015185185185185185</v>
      </c>
      <c r="X14" s="281"/>
      <c r="Y14" s="256">
        <f>IF(MINA(E14:X14)=0,"",(MINA(E14:X14)))</f>
        <v>0.015185185185185185</v>
      </c>
      <c r="Z14" s="252">
        <f>IF(Y14="","",AC14/3.125)</f>
        <v>6.997333333333334</v>
      </c>
      <c r="AA14" s="211">
        <f>IF(Y14="","",SUM(SECOND(Y14)/60))</f>
        <v>0.8666666666666667</v>
      </c>
      <c r="AB14" s="211">
        <f>IF(Y14="","",SUM(MINUTE(Y14)))</f>
        <v>21</v>
      </c>
      <c r="AC14" s="212">
        <f>IF(Y14="","",SUM(AB14+AA14))</f>
        <v>21.866666666666667</v>
      </c>
      <c r="AG14" s="268">
        <f>IF(C14="x",99.99,IF(Y14=0,SUM(#REF!*3.3),Y14))</f>
        <v>0.015185185185185185</v>
      </c>
    </row>
    <row r="15" spans="1:33" s="213" customFormat="1" ht="13.5" customHeight="1">
      <c r="A15" s="285"/>
      <c r="B15" s="285" t="s">
        <v>466</v>
      </c>
      <c r="C15" s="215"/>
      <c r="D15" s="215"/>
      <c r="E15" s="224" t="s">
        <v>471</v>
      </c>
      <c r="F15" s="210"/>
      <c r="G15" s="226"/>
      <c r="H15" s="226"/>
      <c r="I15" s="226"/>
      <c r="J15" s="226"/>
      <c r="K15" s="226"/>
      <c r="L15" s="226"/>
      <c r="M15" s="226"/>
      <c r="N15" s="226"/>
      <c r="O15" s="225"/>
      <c r="P15" s="223"/>
      <c r="Q15" s="209"/>
      <c r="R15" s="209"/>
      <c r="S15" s="209"/>
      <c r="T15" s="219"/>
      <c r="U15" s="209"/>
      <c r="V15" s="209"/>
      <c r="W15" s="209">
        <v>0.016203703703703703</v>
      </c>
      <c r="X15" s="281"/>
      <c r="Y15" s="256">
        <v>0.016203703703703703</v>
      </c>
      <c r="Z15" s="252">
        <f>IF(Y15="","",AC15/3.125)</f>
        <v>7.466666666666666</v>
      </c>
      <c r="AA15" s="211">
        <f>IF(Y15="","",SUM(SECOND(Y15)/60))</f>
        <v>0.3333333333333333</v>
      </c>
      <c r="AB15" s="211">
        <f>IF(Y15="","",SUM(MINUTE(Y15)))</f>
        <v>23</v>
      </c>
      <c r="AC15" s="212">
        <f>IF(Y15="","",SUM(AB15+AA15))</f>
        <v>23.333333333333332</v>
      </c>
      <c r="AG15" s="268">
        <f>IF(C15="x",99.99,IF(Y15=0,SUM(#REF!*3.3),Y15))</f>
        <v>0.016203703703703703</v>
      </c>
    </row>
    <row r="16" spans="1:33" s="213" customFormat="1" ht="13.5" customHeight="1">
      <c r="A16" s="284"/>
      <c r="B16" s="285" t="s">
        <v>264</v>
      </c>
      <c r="C16" s="215"/>
      <c r="D16" s="215"/>
      <c r="E16" s="216"/>
      <c r="F16" s="210"/>
      <c r="G16" s="210"/>
      <c r="H16" s="210"/>
      <c r="I16" s="210"/>
      <c r="J16" s="210">
        <v>0.015</v>
      </c>
      <c r="K16" s="210">
        <v>0.014548611111111111</v>
      </c>
      <c r="L16" s="210">
        <v>0.015358796296296296</v>
      </c>
      <c r="M16" s="210"/>
      <c r="N16" s="210">
        <v>0.014814814814814814</v>
      </c>
      <c r="O16" s="210">
        <v>0.01513888888888889</v>
      </c>
      <c r="P16" s="210">
        <v>0.014791666666666668</v>
      </c>
      <c r="Q16" s="210">
        <v>0.017291666666666667</v>
      </c>
      <c r="R16" s="210">
        <v>0.01486111111111111</v>
      </c>
      <c r="S16" s="222">
        <v>0.01542824074074074</v>
      </c>
      <c r="T16" s="222"/>
      <c r="U16" s="222"/>
      <c r="V16" s="222">
        <v>0.016516203703703703</v>
      </c>
      <c r="W16" s="222">
        <v>0.01642361111111111</v>
      </c>
      <c r="X16" s="283"/>
      <c r="Y16" s="256">
        <f>IF(MINA(E16:X16)=0,"",(MINA(E16:X16)))</f>
        <v>0.014548611111111111</v>
      </c>
      <c r="Z16" s="252">
        <f>IF(Y16="","",AC16/3.125)</f>
        <v>6.704</v>
      </c>
      <c r="AA16" s="211">
        <f>IF(Y16="","",SUM(SECOND(Y16)/60))</f>
        <v>0.95</v>
      </c>
      <c r="AB16" s="211">
        <f>IF(Y16="","",SUM(MINUTE(Y16)))</f>
        <v>20</v>
      </c>
      <c r="AC16" s="212">
        <f>IF(Y16="","",SUM(AB16+AA16))</f>
        <v>20.95</v>
      </c>
      <c r="AG16" s="268">
        <f>IF(C16="x",99.99,IF(Y16=0,SUM(#REF!*3.3),Y16))</f>
        <v>0.014548611111111111</v>
      </c>
    </row>
    <row r="17" spans="1:33" s="213" customFormat="1" ht="13.5" customHeight="1">
      <c r="A17" s="285"/>
      <c r="B17" s="285" t="s">
        <v>5</v>
      </c>
      <c r="C17" s="215"/>
      <c r="D17" s="215"/>
      <c r="E17" s="224"/>
      <c r="F17" s="209"/>
      <c r="G17" s="225"/>
      <c r="H17" s="225">
        <v>0.01596064814814815</v>
      </c>
      <c r="I17" s="225"/>
      <c r="J17" s="226"/>
      <c r="K17" s="226"/>
      <c r="L17" s="226"/>
      <c r="M17" s="226"/>
      <c r="N17" s="226">
        <v>0.015983796296296295</v>
      </c>
      <c r="O17" s="225"/>
      <c r="P17" s="226">
        <v>0.01636574074074074</v>
      </c>
      <c r="Q17" s="210">
        <v>0.0178125</v>
      </c>
      <c r="R17" s="210"/>
      <c r="S17" s="225"/>
      <c r="T17" s="225"/>
      <c r="U17" s="226"/>
      <c r="V17" s="226">
        <v>0.016701388888888887</v>
      </c>
      <c r="W17" s="226">
        <v>0.016620370370370372</v>
      </c>
      <c r="X17" s="282"/>
      <c r="Y17" s="256">
        <f>IF(MINA(E17:X17)=0,"",(MINA(E17:X17)))</f>
        <v>0.01596064814814815</v>
      </c>
      <c r="Z17" s="252">
        <f>IF(Y17="","",AC17/3.125)</f>
        <v>7.354666666666667</v>
      </c>
      <c r="AA17" s="211">
        <f>IF(Y17="","",SUM(SECOND(Y17)/60))</f>
        <v>0.9833333333333333</v>
      </c>
      <c r="AB17" s="211">
        <f>IF(Y17="","",SUM(MINUTE(Y17)))</f>
        <v>22</v>
      </c>
      <c r="AC17" s="212">
        <f>IF(Y17="","",SUM(AB17+AA17))</f>
        <v>22.983333333333334</v>
      </c>
      <c r="AG17" s="268">
        <f>IF(C17="x",99.99,IF(Y17=0,SUM(#REF!*3.3),Y17))</f>
        <v>0.01596064814814815</v>
      </c>
    </row>
    <row r="18" spans="1:33" s="213" customFormat="1" ht="13.5" customHeight="1">
      <c r="A18" s="285"/>
      <c r="B18" s="285" t="s">
        <v>470</v>
      </c>
      <c r="C18" s="215"/>
      <c r="D18" s="215"/>
      <c r="E18" s="224"/>
      <c r="F18" s="210"/>
      <c r="G18" s="226"/>
      <c r="H18" s="226"/>
      <c r="I18" s="226"/>
      <c r="J18" s="226"/>
      <c r="K18" s="226"/>
      <c r="L18" s="226"/>
      <c r="M18" s="226"/>
      <c r="N18" s="226"/>
      <c r="O18" s="225"/>
      <c r="P18" s="223"/>
      <c r="Q18" s="209"/>
      <c r="R18" s="209"/>
      <c r="S18" s="209"/>
      <c r="T18" s="209"/>
      <c r="U18" s="209"/>
      <c r="V18" s="210">
        <v>0.01733796296296296</v>
      </c>
      <c r="W18" s="209">
        <v>0.016724537037037034</v>
      </c>
      <c r="X18" s="281"/>
      <c r="Y18" s="256">
        <f>IF(MINA(E18:X18)=0,"",(MINA(E18:X18)))</f>
        <v>0.016724537037037034</v>
      </c>
      <c r="Z18" s="252">
        <f>IF(Y18="","",AC18/3.125)</f>
        <v>7.706666666666666</v>
      </c>
      <c r="AA18" s="211">
        <f>IF(Y18="","",SUM(SECOND(Y18)/60))</f>
        <v>0.08333333333333333</v>
      </c>
      <c r="AB18" s="211">
        <f>IF(Y18="","",SUM(MINUTE(Y18)))</f>
        <v>24</v>
      </c>
      <c r="AC18" s="212">
        <f>IF(Y18="","",SUM(AB18+AA18))</f>
        <v>24.083333333333332</v>
      </c>
      <c r="AG18" s="268">
        <f>IF(C18="x",99.99,IF(Y18=0,SUM(#REF!*3.3),Y18))</f>
        <v>0.016724537037037034</v>
      </c>
    </row>
    <row r="19" spans="1:33" s="213" customFormat="1" ht="13.5" customHeight="1">
      <c r="A19" s="285"/>
      <c r="B19" s="285" t="s">
        <v>477</v>
      </c>
      <c r="C19" s="215"/>
      <c r="D19" s="215"/>
      <c r="E19" s="224"/>
      <c r="F19" s="210"/>
      <c r="G19" s="226"/>
      <c r="H19" s="226"/>
      <c r="I19" s="226"/>
      <c r="J19" s="226"/>
      <c r="K19" s="226"/>
      <c r="L19" s="226"/>
      <c r="M19" s="226"/>
      <c r="N19" s="226"/>
      <c r="O19" s="225"/>
      <c r="P19" s="223"/>
      <c r="Q19" s="209"/>
      <c r="R19" s="209"/>
      <c r="S19" s="209"/>
      <c r="T19" s="219"/>
      <c r="U19" s="209"/>
      <c r="V19" s="209"/>
      <c r="W19" s="209">
        <v>0.01675925925925926</v>
      </c>
      <c r="X19" s="281"/>
      <c r="Y19" s="256">
        <f>IF(MINA(E19:X19)=0,"",(MINA(E19:X19)))</f>
        <v>0.01675925925925926</v>
      </c>
      <c r="Z19" s="251">
        <f>IF(Y19="","",AC19/3.125)</f>
        <v>7.722666666666666</v>
      </c>
      <c r="AA19" s="211">
        <f>IF(Y19="","",SUM(SECOND(Y19)/60))</f>
        <v>0.13333333333333333</v>
      </c>
      <c r="AB19" s="211">
        <f>IF(Y19="","",SUM(MINUTE(Y19)))</f>
        <v>24</v>
      </c>
      <c r="AC19" s="212">
        <f>IF(Y19="","",SUM(AB19+AA19))</f>
        <v>24.133333333333333</v>
      </c>
      <c r="AG19" s="268">
        <f>IF(C19="x",99.99,IF(Y19=0,SUM(#REF!*3.3),Y19))</f>
        <v>0.01675925925925926</v>
      </c>
    </row>
    <row r="20" spans="1:33" s="213" customFormat="1" ht="13.5" customHeight="1">
      <c r="A20" s="285"/>
      <c r="B20" s="285" t="s">
        <v>480</v>
      </c>
      <c r="C20" s="215"/>
      <c r="D20" s="215"/>
      <c r="E20" s="224"/>
      <c r="F20" s="210"/>
      <c r="G20" s="226"/>
      <c r="H20" s="226"/>
      <c r="I20" s="226"/>
      <c r="J20" s="226"/>
      <c r="K20" s="226"/>
      <c r="L20" s="226"/>
      <c r="M20" s="226"/>
      <c r="N20" s="226"/>
      <c r="O20" s="225"/>
      <c r="P20" s="223"/>
      <c r="Q20" s="209"/>
      <c r="R20" s="209"/>
      <c r="S20" s="209"/>
      <c r="T20" s="219"/>
      <c r="U20" s="209"/>
      <c r="V20" s="209"/>
      <c r="W20" s="209">
        <v>0.01716435185185185</v>
      </c>
      <c r="X20" s="281"/>
      <c r="Y20" s="256">
        <f>IF(MINA(E20:X20)=0,"",(MINA(E20:X20)))</f>
        <v>0.01716435185185185</v>
      </c>
      <c r="Z20" s="251">
        <f>IF(Y20="","",AC20/3.125)</f>
        <v>7.909333333333333</v>
      </c>
      <c r="AA20" s="211">
        <f>IF(Y20="","",SUM(SECOND(Y20)/60))</f>
        <v>0.7166666666666667</v>
      </c>
      <c r="AB20" s="211">
        <f>IF(Y20="","",SUM(MINUTE(Y20)))</f>
        <v>24</v>
      </c>
      <c r="AC20" s="212">
        <f>IF(Y20="","",SUM(AB20+AA20))</f>
        <v>24.716666666666665</v>
      </c>
      <c r="AG20" s="268">
        <f>IF(C20="x",99.99,IF(Y20=0,SUM(#REF!*3.3),Y20))</f>
        <v>0.01716435185185185</v>
      </c>
    </row>
    <row r="21" spans="1:33" s="213" customFormat="1" ht="13.5" customHeight="1">
      <c r="A21" s="285"/>
      <c r="B21" s="285" t="s">
        <v>481</v>
      </c>
      <c r="C21" s="215"/>
      <c r="D21" s="215"/>
      <c r="E21" s="224"/>
      <c r="F21" s="210"/>
      <c r="G21" s="226"/>
      <c r="H21" s="226"/>
      <c r="I21" s="226"/>
      <c r="J21" s="226"/>
      <c r="K21" s="226"/>
      <c r="L21" s="226"/>
      <c r="M21" s="226"/>
      <c r="N21" s="226"/>
      <c r="O21" s="225"/>
      <c r="P21" s="223"/>
      <c r="Q21" s="209"/>
      <c r="R21" s="209"/>
      <c r="S21" s="209"/>
      <c r="T21" s="219"/>
      <c r="U21" s="209"/>
      <c r="V21" s="209"/>
      <c r="W21" s="209">
        <v>0.017569444444444447</v>
      </c>
      <c r="X21" s="281"/>
      <c r="Y21" s="256">
        <f>IF(MINA(E21:X21)=0,"",(MINA(E21:X21)))</f>
        <v>0.017569444444444447</v>
      </c>
      <c r="Z21" s="251">
        <f>IF(Y21="","",AC21/3.125)</f>
        <v>8.096</v>
      </c>
      <c r="AA21" s="211">
        <f>IF(Y21="","",SUM(SECOND(Y21)/60))</f>
        <v>0.3</v>
      </c>
      <c r="AB21" s="211">
        <f>IF(Y21="","",SUM(MINUTE(Y21)))</f>
        <v>25</v>
      </c>
      <c r="AC21" s="212">
        <f>IF(Y21="","",SUM(AB21+AA21))</f>
        <v>25.3</v>
      </c>
      <c r="AG21" s="268">
        <f>IF(C21="x",99.99,IF(Y21=0,SUM(#REF!*3.3),Y21))</f>
        <v>0.017569444444444447</v>
      </c>
    </row>
    <row r="22" spans="1:33" s="213" customFormat="1" ht="13.5" customHeight="1">
      <c r="A22" s="285"/>
      <c r="B22" s="285" t="s">
        <v>464</v>
      </c>
      <c r="C22" s="215"/>
      <c r="D22" s="215"/>
      <c r="E22" s="224"/>
      <c r="F22" s="210"/>
      <c r="G22" s="226"/>
      <c r="H22" s="226"/>
      <c r="I22" s="226"/>
      <c r="J22" s="226"/>
      <c r="K22" s="226"/>
      <c r="L22" s="226"/>
      <c r="M22" s="226"/>
      <c r="N22" s="226"/>
      <c r="O22" s="225"/>
      <c r="P22" s="223"/>
      <c r="Q22" s="209"/>
      <c r="R22" s="209"/>
      <c r="S22" s="209"/>
      <c r="T22" s="219"/>
      <c r="U22" s="209"/>
      <c r="V22" s="209"/>
      <c r="W22" s="209">
        <v>0.017627314814814814</v>
      </c>
      <c r="X22" s="281"/>
      <c r="Y22" s="256">
        <f>IF(MINA(E22:X22)=0,"",(MINA(E22:X22)))</f>
        <v>0.017627314814814814</v>
      </c>
      <c r="Z22" s="252">
        <f>IF(Y22="","",AC22/3.125)</f>
        <v>8.122666666666667</v>
      </c>
      <c r="AA22" s="211">
        <f>IF(Y22="","",SUM(SECOND(Y22)/60))</f>
        <v>0.38333333333333336</v>
      </c>
      <c r="AB22" s="211">
        <f>IF(Y22="","",SUM(MINUTE(Y22)))</f>
        <v>25</v>
      </c>
      <c r="AC22" s="212">
        <f>IF(Y22="","",SUM(AB22+AA22))</f>
        <v>25.383333333333333</v>
      </c>
      <c r="AG22" s="268">
        <f>IF(C22="x",99.99,IF(Y22=0,SUM(#REF!*3.3),Y22))</f>
        <v>0.017627314814814814</v>
      </c>
    </row>
    <row r="23" spans="1:33" s="213" customFormat="1" ht="13.5" customHeight="1">
      <c r="A23" s="285"/>
      <c r="B23" s="285" t="s">
        <v>443</v>
      </c>
      <c r="C23" s="215"/>
      <c r="D23" s="215"/>
      <c r="E23" s="224"/>
      <c r="F23" s="210"/>
      <c r="G23" s="226"/>
      <c r="H23" s="226"/>
      <c r="I23" s="226"/>
      <c r="J23" s="226"/>
      <c r="K23" s="226"/>
      <c r="L23" s="226"/>
      <c r="M23" s="226"/>
      <c r="N23" s="226"/>
      <c r="O23" s="225"/>
      <c r="P23" s="223"/>
      <c r="Q23" s="209"/>
      <c r="R23" s="209"/>
      <c r="S23" s="209"/>
      <c r="T23" s="210"/>
      <c r="U23" s="209"/>
      <c r="V23" s="209"/>
      <c r="W23" s="209">
        <v>0.017905092592592594</v>
      </c>
      <c r="X23" s="281"/>
      <c r="Y23" s="256">
        <f>IF(MINA(E23:X23)=0,"",(MINA(E23:X23)))</f>
        <v>0.017905092592592594</v>
      </c>
      <c r="Z23" s="252">
        <f>IF(Y23="","",AC23/3.125)</f>
        <v>8.250666666666667</v>
      </c>
      <c r="AA23" s="211">
        <f>IF(Y23="","",SUM(SECOND(Y23)/60))</f>
        <v>0.7833333333333333</v>
      </c>
      <c r="AB23" s="211">
        <f>IF(Y23="","",SUM(MINUTE(Y23)))</f>
        <v>25</v>
      </c>
      <c r="AC23" s="212">
        <f>IF(Y23="","",SUM(AB23+AA23))</f>
        <v>25.783333333333335</v>
      </c>
      <c r="AG23" s="268">
        <f>IF(C23="x",99.99,IF(Y23=0,SUM(#REF!*3.3),Y23))</f>
        <v>0.017905092592592594</v>
      </c>
    </row>
    <row r="24" spans="1:33" s="213" customFormat="1" ht="13.5" customHeight="1">
      <c r="A24" s="285"/>
      <c r="B24" s="285" t="s">
        <v>474</v>
      </c>
      <c r="C24" s="215"/>
      <c r="D24" s="215"/>
      <c r="E24" s="224"/>
      <c r="F24" s="210"/>
      <c r="G24" s="226"/>
      <c r="H24" s="226"/>
      <c r="I24" s="226"/>
      <c r="J24" s="226"/>
      <c r="K24" s="226"/>
      <c r="L24" s="226"/>
      <c r="M24" s="226"/>
      <c r="N24" s="226"/>
      <c r="O24" s="225"/>
      <c r="P24" s="223"/>
      <c r="Q24" s="209"/>
      <c r="R24" s="209"/>
      <c r="S24" s="209"/>
      <c r="T24" s="219"/>
      <c r="U24" s="209"/>
      <c r="V24" s="209"/>
      <c r="W24" s="209">
        <v>0.018368055555555554</v>
      </c>
      <c r="X24" s="281"/>
      <c r="Y24" s="256">
        <f>IF(MINA(E24:X24)=0,"",(MINA(E24:X24)))</f>
        <v>0.018368055555555554</v>
      </c>
      <c r="Z24" s="251">
        <f>IF(Y24="","",AC24/3.125)</f>
        <v>8.464</v>
      </c>
      <c r="AA24" s="211">
        <f>IF(Y24="","",SUM(SECOND(Y24)/60))</f>
        <v>0.45</v>
      </c>
      <c r="AB24" s="211">
        <f>IF(Y24="","",SUM(MINUTE(Y24)))</f>
        <v>26</v>
      </c>
      <c r="AC24" s="212">
        <f>IF(Y24="","",SUM(AB24+AA24))</f>
        <v>26.45</v>
      </c>
      <c r="AG24" s="268">
        <f>IF(C24="x",99.99,IF(Y24=0,SUM(#REF!*3.3),Y24))</f>
        <v>0.018368055555555554</v>
      </c>
    </row>
    <row r="25" spans="1:33" s="213" customFormat="1" ht="13.5" customHeight="1">
      <c r="A25" s="285"/>
      <c r="B25" s="285" t="s">
        <v>463</v>
      </c>
      <c r="C25" s="217"/>
      <c r="D25" s="217"/>
      <c r="E25" s="218"/>
      <c r="F25" s="219"/>
      <c r="G25" s="219"/>
      <c r="H25" s="219"/>
      <c r="I25" s="219"/>
      <c r="J25" s="219"/>
      <c r="K25" s="219"/>
      <c r="L25" s="219"/>
      <c r="M25" s="219"/>
      <c r="N25" s="219"/>
      <c r="O25" s="220"/>
      <c r="P25" s="220"/>
      <c r="Q25" s="220"/>
      <c r="R25" s="210">
        <v>0.019282407407407408</v>
      </c>
      <c r="S25" s="226">
        <v>0.01875</v>
      </c>
      <c r="T25" s="225"/>
      <c r="U25" s="225"/>
      <c r="V25" s="226">
        <v>0.018680555555555554</v>
      </c>
      <c r="W25" s="226">
        <v>0.01851851851851852</v>
      </c>
      <c r="X25" s="282"/>
      <c r="Y25" s="256">
        <f>IF(MINA(E25:X25)=0,"",(MINA(E25:X25)))</f>
        <v>0.01851851851851852</v>
      </c>
      <c r="Z25" s="252">
        <f>IF(Y25="","",AC25/3.125)</f>
        <v>8.533333333333333</v>
      </c>
      <c r="AA25" s="211">
        <f>IF(Y25="","",SUM(SECOND(Y25)/60))</f>
        <v>0.6666666666666666</v>
      </c>
      <c r="AB25" s="211">
        <f>IF(Y25="","",SUM(MINUTE(Y25)))</f>
        <v>26</v>
      </c>
      <c r="AC25" s="212">
        <f>IF(Y25="","",SUM(AB25+AA25))</f>
        <v>26.666666666666668</v>
      </c>
      <c r="AG25" s="268">
        <f>IF(C25="x",99.99,IF(Y25=0,SUM(#REF!*3.3),Y25))</f>
        <v>0.01851851851851852</v>
      </c>
    </row>
    <row r="26" spans="1:33" s="213" customFormat="1" ht="13.5" customHeight="1">
      <c r="A26" s="285"/>
      <c r="B26" s="285" t="s">
        <v>423</v>
      </c>
      <c r="C26" s="215"/>
      <c r="D26" s="215"/>
      <c r="E26" s="224"/>
      <c r="F26" s="210"/>
      <c r="G26" s="226"/>
      <c r="H26" s="226"/>
      <c r="I26" s="226"/>
      <c r="J26" s="226"/>
      <c r="K26" s="226"/>
      <c r="L26" s="226"/>
      <c r="M26" s="226"/>
      <c r="N26" s="226"/>
      <c r="O26" s="225"/>
      <c r="P26" s="223"/>
      <c r="Q26" s="209"/>
      <c r="R26" s="209"/>
      <c r="S26" s="209"/>
      <c r="T26" s="209"/>
      <c r="U26" s="209"/>
      <c r="V26" s="209"/>
      <c r="W26" s="210">
        <v>0.01855324074074074</v>
      </c>
      <c r="X26" s="280"/>
      <c r="Y26" s="256">
        <f>IF(MINA(E26:X26)=0,"",(MINA(E26:X26)))</f>
        <v>0.01855324074074074</v>
      </c>
      <c r="Z26" s="252">
        <f>IF(Y26="","",AC26/3.125)</f>
        <v>8.549333333333333</v>
      </c>
      <c r="AA26" s="211">
        <f>IF(Y26="","",SUM(SECOND(Y26)/60))</f>
        <v>0.7166666666666667</v>
      </c>
      <c r="AB26" s="211">
        <f>IF(Y26="","",SUM(MINUTE(Y26)))</f>
        <v>26</v>
      </c>
      <c r="AC26" s="212">
        <f>IF(Y26="","",SUM(AB26+AA26))</f>
        <v>26.716666666666665</v>
      </c>
      <c r="AG26" s="268">
        <f>IF(C26="x",99.99,IF(Y26=0,SUM(#REF!*3.3),Y26))</f>
        <v>0.01855324074074074</v>
      </c>
    </row>
    <row r="27" spans="1:33" s="213" customFormat="1" ht="13.5" customHeight="1">
      <c r="A27" s="285"/>
      <c r="B27" s="285" t="s">
        <v>428</v>
      </c>
      <c r="C27" s="215"/>
      <c r="D27" s="215"/>
      <c r="E27" s="224"/>
      <c r="F27" s="210"/>
      <c r="G27" s="226"/>
      <c r="H27" s="226"/>
      <c r="I27" s="226"/>
      <c r="J27" s="226"/>
      <c r="K27" s="226"/>
      <c r="L27" s="226"/>
      <c r="M27" s="226"/>
      <c r="N27" s="226"/>
      <c r="O27" s="225"/>
      <c r="P27" s="223"/>
      <c r="Q27" s="209"/>
      <c r="R27" s="209"/>
      <c r="S27" s="209"/>
      <c r="T27" s="209"/>
      <c r="U27" s="210"/>
      <c r="V27" s="210"/>
      <c r="W27" s="210">
        <v>0.018599537037037036</v>
      </c>
      <c r="X27" s="280"/>
      <c r="Y27" s="256">
        <f>IF(MINA(E27:X27)=0,"",(MINA(E27:X27)))</f>
        <v>0.018599537037037036</v>
      </c>
      <c r="Z27" s="252">
        <f>IF(Y27="","",AC27/3.125)</f>
        <v>8.570666666666668</v>
      </c>
      <c r="AA27" s="211">
        <f>IF(Y27="","",SUM(SECOND(Y27)/60))</f>
        <v>0.7833333333333333</v>
      </c>
      <c r="AB27" s="211">
        <f>IF(Y27="","",SUM(MINUTE(Y27)))</f>
        <v>26</v>
      </c>
      <c r="AC27" s="212">
        <f>IF(Y27="","",SUM(AB27+AA27))</f>
        <v>26.783333333333335</v>
      </c>
      <c r="AG27" s="268">
        <f>IF(C27="x",99.99,IF(Y27=0,SUM(#REF!*3.3),Y27))</f>
        <v>0.018599537037037036</v>
      </c>
    </row>
    <row r="28" spans="1:33" s="213" customFormat="1" ht="13.5" customHeight="1">
      <c r="A28" s="285"/>
      <c r="B28" s="285" t="s">
        <v>483</v>
      </c>
      <c r="C28" s="215"/>
      <c r="D28" s="215"/>
      <c r="E28" s="224"/>
      <c r="F28" s="210"/>
      <c r="G28" s="226"/>
      <c r="H28" s="226"/>
      <c r="I28" s="226"/>
      <c r="J28" s="226"/>
      <c r="K28" s="226"/>
      <c r="L28" s="226"/>
      <c r="M28" s="226"/>
      <c r="N28" s="226"/>
      <c r="O28" s="225"/>
      <c r="P28" s="223"/>
      <c r="Q28" s="209"/>
      <c r="R28" s="209"/>
      <c r="S28" s="209"/>
      <c r="T28" s="219"/>
      <c r="U28" s="209"/>
      <c r="V28" s="209"/>
      <c r="W28" s="209">
        <v>0.01909722222222222</v>
      </c>
      <c r="X28" s="281"/>
      <c r="Y28" s="256">
        <f>IF(MINA(E28:X28)=0,"",(MINA(E28:X28)))</f>
        <v>0.01909722222222222</v>
      </c>
      <c r="Z28" s="251">
        <f>IF(Y28="","",AC28/3.125)</f>
        <v>8.8</v>
      </c>
      <c r="AA28" s="211">
        <f>IF(Y28="","",SUM(SECOND(Y28)/60))</f>
        <v>0.5</v>
      </c>
      <c r="AB28" s="211">
        <f>IF(Y28="","",SUM(MINUTE(Y28)))</f>
        <v>27</v>
      </c>
      <c r="AC28" s="212">
        <f>IF(Y28="","",SUM(AB28+AA28))</f>
        <v>27.5</v>
      </c>
      <c r="AG28" s="268">
        <f>IF(C28="x",99.99,IF(Y28=0,SUM(#REF!*3.3),Y28))</f>
        <v>0.01909722222222222</v>
      </c>
    </row>
    <row r="29" spans="1:33" s="213" customFormat="1" ht="13.5" customHeight="1">
      <c r="A29" s="285"/>
      <c r="B29" s="285" t="s">
        <v>478</v>
      </c>
      <c r="C29" s="215"/>
      <c r="D29" s="215"/>
      <c r="E29" s="224"/>
      <c r="F29" s="210"/>
      <c r="G29" s="226"/>
      <c r="H29" s="226"/>
      <c r="I29" s="226"/>
      <c r="J29" s="226"/>
      <c r="K29" s="226"/>
      <c r="L29" s="226"/>
      <c r="M29" s="226"/>
      <c r="N29" s="226"/>
      <c r="O29" s="225"/>
      <c r="P29" s="223"/>
      <c r="Q29" s="209"/>
      <c r="R29" s="209"/>
      <c r="S29" s="209"/>
      <c r="T29" s="219"/>
      <c r="U29" s="209"/>
      <c r="V29" s="209"/>
      <c r="W29" s="209">
        <v>0.020208333333333335</v>
      </c>
      <c r="X29" s="281"/>
      <c r="Y29" s="256">
        <f>IF(MINA(E29:X29)=0,"",(MINA(E29:X29)))</f>
        <v>0.020208333333333335</v>
      </c>
      <c r="Z29" s="251">
        <f>IF(Y29="","",AC29/3.125)</f>
        <v>9.312000000000001</v>
      </c>
      <c r="AA29" s="211">
        <f>IF(Y29="","",SUM(SECOND(Y29)/60))</f>
        <v>0.1</v>
      </c>
      <c r="AB29" s="211">
        <f>IF(Y29="","",SUM(MINUTE(Y29)))</f>
        <v>29</v>
      </c>
      <c r="AC29" s="212">
        <f>IF(Y29="","",SUM(AB29+AA29))</f>
        <v>29.1</v>
      </c>
      <c r="AG29" s="268">
        <f>IF(C29="x",99.99,IF(Y29=0,SUM(#REF!*3.3),Y29))</f>
        <v>0.020208333333333335</v>
      </c>
    </row>
    <row r="30" spans="1:33" s="213" customFormat="1" ht="13.5" customHeight="1">
      <c r="A30" s="285"/>
      <c r="B30" s="285" t="s">
        <v>262</v>
      </c>
      <c r="C30" s="215"/>
      <c r="D30" s="215"/>
      <c r="E30" s="227"/>
      <c r="F30" s="228"/>
      <c r="G30" s="222"/>
      <c r="H30" s="222"/>
      <c r="I30" s="222"/>
      <c r="J30" s="222"/>
      <c r="K30" s="222"/>
      <c r="L30" s="222"/>
      <c r="M30" s="222"/>
      <c r="N30" s="222">
        <v>0.022650462962962966</v>
      </c>
      <c r="O30" s="222">
        <v>0.02245370370370371</v>
      </c>
      <c r="P30" s="222">
        <v>0.02146990740740741</v>
      </c>
      <c r="Q30" s="209"/>
      <c r="R30" s="209">
        <v>0.02034722222222222</v>
      </c>
      <c r="S30" s="226">
        <v>0.02171296296296296</v>
      </c>
      <c r="T30" s="226"/>
      <c r="U30" s="226"/>
      <c r="V30" s="226"/>
      <c r="W30" s="226">
        <v>0.02107638888888889</v>
      </c>
      <c r="X30" s="282"/>
      <c r="Y30" s="256">
        <f>IF(MINA(E30:X30)=0,"",(MINA(E30:X30)))</f>
        <v>0.02034722222222222</v>
      </c>
      <c r="Z30" s="252">
        <f>IF(Y30="","",AC30/3.125)</f>
        <v>9.376</v>
      </c>
      <c r="AA30" s="211">
        <f>IF(Y30="","",SUM(SECOND(Y30)/60))</f>
        <v>0.3</v>
      </c>
      <c r="AB30" s="211">
        <f>IF(Y30="","",SUM(MINUTE(Y30)))</f>
        <v>29</v>
      </c>
      <c r="AC30" s="212">
        <f>IF(Y30="","",SUM(AB30+AA30))</f>
        <v>29.3</v>
      </c>
      <c r="AG30" s="268">
        <f>IF(C30="x",99.99,IF(Y30=0,SUM(#REF!*3.3),Y30))</f>
        <v>0.02034722222222222</v>
      </c>
    </row>
    <row r="31" spans="1:33" s="213" customFormat="1" ht="13.5" customHeight="1">
      <c r="A31" s="285"/>
      <c r="B31" s="285" t="s">
        <v>479</v>
      </c>
      <c r="C31" s="215"/>
      <c r="D31" s="215"/>
      <c r="E31" s="224"/>
      <c r="F31" s="210"/>
      <c r="G31" s="226"/>
      <c r="H31" s="226"/>
      <c r="I31" s="226"/>
      <c r="J31" s="226"/>
      <c r="K31" s="226"/>
      <c r="L31" s="226"/>
      <c r="M31" s="226"/>
      <c r="N31" s="226"/>
      <c r="O31" s="225"/>
      <c r="P31" s="223"/>
      <c r="Q31" s="209"/>
      <c r="R31" s="209"/>
      <c r="S31" s="209"/>
      <c r="T31" s="219"/>
      <c r="U31" s="209"/>
      <c r="V31" s="209"/>
      <c r="W31" s="209">
        <v>0.023530092592592592</v>
      </c>
      <c r="X31" s="281"/>
      <c r="Y31" s="256">
        <f>IF(MINA(E31:X31)=0,"",(MINA(E31:X31)))</f>
        <v>0.023530092592592592</v>
      </c>
      <c r="Z31" s="251">
        <f>IF(Y31="","",AC31/3.125)</f>
        <v>10.842666666666666</v>
      </c>
      <c r="AA31" s="211">
        <f>IF(Y31="","",SUM(SECOND(Y31)/60))</f>
        <v>0.8833333333333333</v>
      </c>
      <c r="AB31" s="211">
        <f>IF(Y31="","",SUM(MINUTE(Y31)))</f>
        <v>33</v>
      </c>
      <c r="AC31" s="212">
        <f>IF(Y31="","",SUM(AB31+AA31))</f>
        <v>33.88333333333333</v>
      </c>
      <c r="AG31" s="268">
        <f>IF(C31="x",99.99,IF(Y31=0,SUM(#REF!*3.3),Y31))</f>
        <v>0.023530092592592592</v>
      </c>
    </row>
    <row r="32" spans="1:33" s="213" customFormat="1" ht="13.5" customHeight="1">
      <c r="A32" s="285"/>
      <c r="B32" s="285" t="s">
        <v>482</v>
      </c>
      <c r="C32" s="215"/>
      <c r="D32" s="215"/>
      <c r="E32" s="224"/>
      <c r="F32" s="210"/>
      <c r="G32" s="226"/>
      <c r="H32" s="226"/>
      <c r="I32" s="226"/>
      <c r="J32" s="226"/>
      <c r="K32" s="226"/>
      <c r="L32" s="226"/>
      <c r="M32" s="226"/>
      <c r="N32" s="226"/>
      <c r="O32" s="225"/>
      <c r="P32" s="223"/>
      <c r="Q32" s="209"/>
      <c r="R32" s="209"/>
      <c r="S32" s="209"/>
      <c r="T32" s="219"/>
      <c r="U32" s="209"/>
      <c r="V32" s="209"/>
      <c r="W32" s="209">
        <v>0.023530092592592592</v>
      </c>
      <c r="X32" s="281"/>
      <c r="Y32" s="256">
        <f>IF(MINA(E32:X32)=0,"",(MINA(E32:X32)))</f>
        <v>0.023530092592592592</v>
      </c>
      <c r="Z32" s="251">
        <f>IF(Y32="","",AC32/3.125)</f>
        <v>10.842666666666666</v>
      </c>
      <c r="AA32" s="211">
        <f>IF(Y32="","",SUM(SECOND(Y32)/60))</f>
        <v>0.8833333333333333</v>
      </c>
      <c r="AB32" s="211">
        <f>IF(Y32="","",SUM(MINUTE(Y32)))</f>
        <v>33</v>
      </c>
      <c r="AC32" s="212">
        <f>IF(Y32="","",SUM(AB32+AA32))</f>
        <v>33.88333333333333</v>
      </c>
      <c r="AG32" s="268">
        <f>IF(C32="x",99.99,IF(Y32=0,SUM(#REF!*3.3),Y32))</f>
        <v>0.023530092592592592</v>
      </c>
    </row>
    <row r="33" spans="1:33" s="213" customFormat="1" ht="13.5" customHeight="1" thickBot="1">
      <c r="A33" s="286"/>
      <c r="B33" s="286"/>
      <c r="C33" s="287"/>
      <c r="D33" s="287"/>
      <c r="E33" s="242"/>
      <c r="F33" s="243"/>
      <c r="G33" s="244"/>
      <c r="H33" s="244"/>
      <c r="I33" s="244"/>
      <c r="J33" s="244"/>
      <c r="K33" s="244"/>
      <c r="L33" s="244"/>
      <c r="M33" s="244"/>
      <c r="N33" s="244"/>
      <c r="O33" s="245"/>
      <c r="P33" s="246"/>
      <c r="Q33" s="247"/>
      <c r="R33" s="247"/>
      <c r="S33" s="247"/>
      <c r="T33" s="271"/>
      <c r="U33" s="247"/>
      <c r="V33" s="247"/>
      <c r="W33" s="247"/>
      <c r="X33" s="288"/>
      <c r="Y33" s="256"/>
      <c r="Z33" s="289"/>
      <c r="AA33" s="211"/>
      <c r="AB33" s="211"/>
      <c r="AC33" s="212"/>
      <c r="AG33" s="268"/>
    </row>
    <row r="34" spans="2:33" s="213" customFormat="1" ht="13.5" customHeight="1">
      <c r="B34" s="232"/>
      <c r="C34" s="232"/>
      <c r="D34" s="232"/>
      <c r="E34" s="272"/>
      <c r="F34" s="273"/>
      <c r="G34" s="274"/>
      <c r="H34" s="274"/>
      <c r="I34" s="274"/>
      <c r="J34" s="274"/>
      <c r="K34" s="274"/>
      <c r="L34" s="274"/>
      <c r="M34" s="274"/>
      <c r="N34" s="274"/>
      <c r="O34" s="275"/>
      <c r="P34" s="276"/>
      <c r="Q34" s="272"/>
      <c r="R34" s="272"/>
      <c r="S34" s="272"/>
      <c r="U34" s="272"/>
      <c r="V34" s="272"/>
      <c r="W34" s="272"/>
      <c r="X34" s="272"/>
      <c r="Y34" s="250"/>
      <c r="Z34" s="277"/>
      <c r="AA34" s="212"/>
      <c r="AB34" s="211"/>
      <c r="AC34" s="212"/>
      <c r="AG34" s="268"/>
    </row>
    <row r="35" s="213" customFormat="1" ht="13.5" customHeight="1"/>
    <row r="36" spans="15:29" s="213" customFormat="1" ht="13.5" customHeight="1"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50"/>
      <c r="AA36" s="212"/>
      <c r="AB36" s="211"/>
      <c r="AC36" s="212"/>
    </row>
    <row r="37" spans="15:29" s="213" customFormat="1" ht="13.5" customHeight="1"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50"/>
      <c r="AA37" s="212"/>
      <c r="AB37" s="211"/>
      <c r="AC37" s="212"/>
    </row>
    <row r="38" spans="15:27" s="213" customFormat="1" ht="13.5" customHeight="1"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50"/>
      <c r="AA38" s="212"/>
    </row>
    <row r="39" spans="15:27" s="213" customFormat="1" ht="13.5" customHeight="1"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50"/>
      <c r="AA39" s="212"/>
    </row>
    <row r="40" spans="15:27" s="213" customFormat="1" ht="13.5" customHeight="1"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50"/>
      <c r="AA40" s="212"/>
    </row>
    <row r="41" spans="15:27" s="213" customFormat="1" ht="13.5" customHeight="1"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AA41" s="212"/>
    </row>
    <row r="42" spans="15:27" s="213" customFormat="1" ht="13.5" customHeight="1"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AA42" s="212"/>
    </row>
    <row r="43" spans="15:27" s="213" customFormat="1" ht="13.5" customHeight="1"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AA43" s="212"/>
    </row>
    <row r="44" spans="15:27" s="213" customFormat="1" ht="13.5" customHeight="1"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AA44" s="212"/>
    </row>
    <row r="45" spans="15:25" ht="10.5" customHeight="1"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</row>
    <row r="46" spans="15:25" ht="10.5" customHeight="1"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</row>
    <row r="47" spans="15:25" ht="10.5" customHeight="1"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</row>
    <row r="48" spans="15:25" ht="10.5" customHeight="1"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</row>
    <row r="49" spans="15:25" ht="10.5" customHeight="1"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</row>
    <row r="50" spans="15:25" ht="12.75"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</row>
    <row r="51" spans="15:25" ht="12.75"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</row>
    <row r="52" spans="15:25" ht="12.75"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</row>
    <row r="53" spans="15:25" ht="12.75"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</row>
    <row r="54" spans="15:25" ht="12.75"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</row>
    <row r="55" spans="15:25" ht="12.75"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</row>
    <row r="56" spans="15:25" ht="12.75"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</row>
    <row r="57" spans="15:25" ht="12.75"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</row>
    <row r="58" spans="15:25" ht="12.75"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</row>
    <row r="59" spans="15:25" ht="12.75"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</row>
    <row r="60" spans="15:25" ht="12.75"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</row>
    <row r="61" spans="15:25" ht="12.75"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</row>
    <row r="62" spans="15:25" ht="12.75"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</row>
    <row r="63" spans="15:25" ht="12.75"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</row>
    <row r="64" spans="15:25" ht="12.75"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</row>
    <row r="65" spans="15:25" ht="12.75"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</row>
    <row r="66" spans="15:25" ht="12.75"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</row>
    <row r="67" spans="15:25" ht="12.75"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</row>
    <row r="68" spans="15:25" ht="12.75"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</row>
    <row r="69" spans="15:25" ht="12.75"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</row>
    <row r="70" spans="15:25" ht="12.75"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</row>
    <row r="71" spans="15:25" ht="12.75"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</row>
    <row r="72" spans="15:25" ht="12.75"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</row>
    <row r="73" spans="15:25" ht="12.75"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</row>
    <row r="74" spans="15:25" ht="12.75"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</row>
    <row r="75" spans="15:25" ht="12.75"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</row>
    <row r="76" spans="15:25" ht="12.75"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</row>
    <row r="77" spans="15:25" ht="12.75"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</row>
    <row r="78" spans="15:25" ht="12.75"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</row>
    <row r="79" spans="15:25" ht="12.75"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</row>
    <row r="80" spans="15:25" ht="12.75"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</row>
    <row r="81" spans="15:25" ht="12.75"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</row>
    <row r="82" spans="15:25" ht="12.75"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</row>
    <row r="83" spans="15:25" ht="12.75"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</row>
    <row r="84" spans="15:25" ht="12.75"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</row>
    <row r="85" spans="15:25" ht="12.75"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</row>
    <row r="86" spans="15:25" ht="12.75"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</row>
    <row r="87" spans="15:25" ht="12.75"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</row>
    <row r="88" spans="15:25" ht="12.75"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</row>
    <row r="89" spans="15:25" ht="12.75"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</row>
    <row r="90" spans="15:25" ht="12.75"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</row>
    <row r="91" spans="15:25" ht="12.75"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</row>
    <row r="92" spans="15:25" ht="12.75"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</row>
    <row r="93" spans="15:25" ht="12.75"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</row>
    <row r="94" spans="15:25" ht="12.75"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</row>
    <row r="95" spans="15:25" ht="12.75"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</row>
    <row r="96" spans="15:25" ht="12.75"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</row>
    <row r="97" spans="15:25" ht="12.75"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</row>
    <row r="98" spans="15:25" ht="12.75"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</row>
    <row r="99" spans="15:25" ht="12.75"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</row>
    <row r="100" spans="15:25" ht="12.75"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</row>
    <row r="101" spans="15:25" ht="12.75"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</row>
    <row r="102" spans="15:25" ht="12.75"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</row>
    <row r="103" spans="15:25" ht="12.75"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</row>
    <row r="104" spans="15:25" ht="12.75"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</row>
    <row r="105" spans="15:25" ht="12.75"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</row>
    <row r="106" spans="15:25" ht="12.75"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</row>
    <row r="107" spans="15:25" ht="12.75"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</row>
    <row r="108" spans="15:25" ht="12.75"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</row>
    <row r="109" spans="15:25" ht="12.75"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</row>
    <row r="110" spans="15:25" ht="12.75"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</row>
    <row r="111" spans="15:25" ht="12.75"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</row>
    <row r="112" spans="15:25" ht="12.75"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</row>
    <row r="113" spans="15:25" ht="12.75"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</row>
    <row r="114" spans="15:25" ht="12.75"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</row>
    <row r="115" spans="15:25" ht="12.75"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</row>
    <row r="116" spans="15:25" ht="12.75"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</row>
    <row r="117" spans="15:25" ht="12.75"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</row>
    <row r="118" spans="15:25" ht="12.75"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</row>
    <row r="119" spans="15:25" ht="12.75"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</row>
    <row r="120" spans="15:25" ht="12.75"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</row>
    <row r="121" spans="15:25" ht="12.75"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</row>
    <row r="122" spans="15:25" ht="12.75"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</row>
    <row r="123" spans="15:25" ht="12.75"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</row>
    <row r="124" spans="15:25" ht="12.75"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</row>
    <row r="125" spans="15:25" ht="12.75"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</row>
    <row r="126" spans="15:25" ht="12.75"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</row>
    <row r="127" spans="15:25" ht="12.75"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</row>
    <row r="128" spans="15:25" ht="12.75"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</row>
    <row r="129" spans="15:25" ht="12.75"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</row>
    <row r="130" spans="15:25" ht="12.75"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</row>
    <row r="131" spans="15:25" ht="12.75"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</row>
    <row r="132" spans="15:25" ht="12.75"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</row>
    <row r="133" spans="15:25" ht="12.75"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</row>
    <row r="134" spans="15:25" ht="12.75"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</row>
    <row r="135" spans="15:25" ht="12.75"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</row>
    <row r="136" spans="15:25" ht="12.75"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</row>
    <row r="137" spans="15:25" ht="12.75"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</row>
    <row r="138" spans="15:25" ht="12.75"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</row>
    <row r="139" spans="15:25" ht="12.75"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</row>
    <row r="140" spans="15:25" ht="12.75"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</row>
    <row r="141" spans="15:25" ht="12.75"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</row>
    <row r="142" spans="15:25" ht="12.75"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</row>
    <row r="143" spans="15:25" ht="12.75"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</row>
    <row r="144" spans="15:25" ht="12.75"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</row>
    <row r="145" spans="15:25" ht="12.75"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</row>
    <row r="146" spans="15:25" ht="12.75"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</row>
    <row r="147" spans="15:25" ht="12.75"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</row>
    <row r="148" spans="15:25" ht="12.75"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</row>
    <row r="149" spans="15:25" ht="12.75"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</row>
    <row r="150" spans="15:25" ht="12.75"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</row>
    <row r="151" spans="15:25" ht="12.75"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</row>
    <row r="152" spans="15:25" ht="12.75"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</row>
    <row r="153" spans="15:25" ht="12.75"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</row>
    <row r="154" spans="15:25" ht="12.75"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</row>
    <row r="155" spans="15:25" ht="12.75"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</row>
    <row r="156" spans="15:25" ht="12.75"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</row>
    <row r="157" spans="15:25" ht="12.75"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</row>
    <row r="158" spans="15:25" ht="12.75"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</row>
    <row r="159" spans="15:25" ht="12.75"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</row>
    <row r="160" spans="15:25" ht="12.75"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</row>
    <row r="161" spans="15:25" ht="12.75"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</row>
    <row r="162" spans="15:25" ht="12.75"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</row>
    <row r="163" spans="15:25" ht="12.75"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</row>
    <row r="164" spans="15:25" ht="12.75"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</row>
    <row r="165" spans="15:25" ht="12.75"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</row>
    <row r="166" spans="15:25" ht="12.75"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</row>
    <row r="167" spans="15:25" ht="12.75"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</row>
    <row r="168" spans="15:25" ht="12.75"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</row>
    <row r="169" spans="15:25" ht="12.75"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</row>
    <row r="170" spans="15:25" ht="12.75"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</row>
    <row r="171" spans="15:25" ht="12.75"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</row>
    <row r="172" spans="15:25" ht="12.75"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</row>
    <row r="173" spans="15:25" ht="12.75"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</row>
    <row r="174" spans="15:25" ht="12.75"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</row>
    <row r="175" spans="15:25" ht="12.75"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</row>
    <row r="176" spans="15:25" ht="12.75"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</row>
    <row r="177" spans="15:25" ht="12.75"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</row>
    <row r="178" spans="15:25" ht="12.75"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</row>
    <row r="179" spans="15:25" ht="12.75"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</row>
    <row r="180" spans="15:25" ht="12.75"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</row>
    <row r="181" spans="15:25" ht="12.75"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</row>
    <row r="182" spans="15:25" ht="12.75"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</row>
    <row r="183" spans="15:25" ht="12.75"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</row>
    <row r="184" spans="15:25" ht="12.75"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</row>
    <row r="185" spans="15:25" ht="12.75"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</row>
    <row r="186" spans="15:25" ht="12.75"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</row>
    <row r="187" spans="15:25" ht="12.75"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</row>
    <row r="188" spans="15:25" ht="12.75"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</row>
    <row r="189" spans="15:25" ht="12.75"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</row>
    <row r="190" spans="15:25" ht="12.75"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</row>
    <row r="191" spans="15:25" ht="12.75"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</row>
    <row r="192" spans="15:25" ht="12.75"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</row>
    <row r="193" spans="15:25" ht="12.75"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</row>
    <row r="194" spans="15:25" ht="12.75"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</row>
    <row r="195" spans="15:25" ht="12.75"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</row>
    <row r="196" spans="15:25" ht="12.75"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</row>
    <row r="197" spans="15:25" ht="12.75"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</row>
    <row r="198" spans="15:25" ht="12.75"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</row>
    <row r="199" spans="15:25" ht="12.75"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</row>
    <row r="200" spans="15:25" ht="12.75"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</row>
    <row r="201" spans="15:25" ht="12.75"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</row>
    <row r="202" spans="15:25" ht="12.75"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</row>
    <row r="203" spans="15:25" ht="12.75"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</row>
    <row r="204" spans="15:25" ht="12.75"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</row>
    <row r="205" spans="15:25" ht="12.75"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</row>
    <row r="206" spans="15:25" ht="12.75"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</row>
    <row r="207" spans="15:25" ht="12.75"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</row>
    <row r="208" spans="15:25" ht="12.75"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</row>
    <row r="209" spans="15:25" ht="12.75"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</row>
    <row r="210" spans="15:25" ht="12.75"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</row>
    <row r="211" spans="15:25" ht="12.75"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</row>
    <row r="212" spans="15:25" ht="12.75"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</row>
    <row r="213" spans="15:25" ht="12.75"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</row>
    <row r="214" spans="15:25" ht="12.75"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</row>
    <row r="215" spans="15:25" ht="12.75"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</row>
    <row r="216" spans="15:25" ht="12.75"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</row>
    <row r="217" spans="15:25" ht="12.75"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</row>
    <row r="218" spans="15:25" ht="12.75"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</row>
    <row r="219" spans="15:25" ht="12.75"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</row>
    <row r="220" spans="15:25" ht="12.75"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</row>
    <row r="221" spans="15:25" ht="12.75"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</row>
    <row r="222" spans="15:25" ht="12.75"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</row>
    <row r="223" spans="15:25" ht="12.75"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</row>
    <row r="224" spans="15:25" ht="12.75"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</row>
    <row r="225" spans="15:25" ht="12.75"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</row>
    <row r="226" spans="15:25" ht="12.75"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</row>
    <row r="227" spans="15:25" ht="12.75"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</row>
    <row r="228" spans="15:25" ht="12.75"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</row>
    <row r="229" spans="15:25" ht="12.75"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</row>
    <row r="230" spans="15:25" ht="12.75"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</row>
    <row r="231" spans="15:25" ht="12.75"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</row>
    <row r="232" spans="15:25" ht="12.75"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</row>
    <row r="233" spans="15:25" ht="12.75"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</row>
    <row r="234" spans="15:25" ht="12.75"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</row>
    <row r="235" spans="15:25" ht="12.75"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</row>
    <row r="236" spans="15:25" ht="12.75"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</row>
    <row r="237" spans="15:25" ht="12.75"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</row>
    <row r="238" spans="15:25" ht="12.75"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</row>
    <row r="239" spans="15:25" ht="12.75"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</row>
    <row r="240" spans="15:25" ht="12.75"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</row>
    <row r="241" spans="15:25" ht="12.75"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</row>
    <row r="242" spans="15:25" ht="12.75"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</row>
    <row r="243" spans="15:25" ht="12.75"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</row>
    <row r="244" spans="15:25" ht="12.75"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</row>
    <row r="245" spans="15:25" ht="12.75"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</row>
    <row r="246" spans="15:25" ht="12.75"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</row>
    <row r="247" spans="15:25" ht="12.75"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</row>
    <row r="248" spans="15:25" ht="12.75"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</row>
    <row r="249" spans="15:25" ht="12.75"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</row>
    <row r="250" spans="15:25" ht="12.75"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</row>
    <row r="251" spans="15:25" ht="12.75"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</row>
    <row r="252" spans="15:25" ht="12.75"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</row>
    <row r="253" spans="15:25" ht="12.75"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</row>
    <row r="254" spans="15:25" ht="12.75"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</row>
    <row r="255" spans="15:25" ht="12.75"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</row>
    <row r="256" spans="15:25" ht="12.75"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</row>
    <row r="257" spans="15:25" ht="12.75"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</row>
    <row r="258" spans="15:25" ht="12.75"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</row>
    <row r="259" spans="15:25" ht="12.75"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</row>
    <row r="260" spans="15:25" ht="12.75"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</row>
    <row r="261" spans="15:25" ht="12.75"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</row>
    <row r="262" spans="15:25" ht="12.75"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</row>
    <row r="263" spans="15:25" ht="12.75"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</row>
    <row r="264" spans="15:25" ht="12.75"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</row>
    <row r="265" spans="15:25" ht="12.75"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</row>
    <row r="266" spans="15:25" ht="12.75"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</row>
    <row r="267" spans="15:25" ht="12.75"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</row>
    <row r="268" spans="15:25" ht="12.75"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</row>
    <row r="269" spans="15:25" ht="12.75"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</row>
    <row r="270" spans="15:25" ht="12.75"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</row>
    <row r="271" spans="15:25" ht="12.75"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</row>
    <row r="272" spans="15:25" ht="12.75"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</row>
    <row r="273" spans="15:25" ht="12.75"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</row>
    <row r="274" spans="15:25" ht="12.75"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</row>
    <row r="275" spans="15:25" ht="12.75"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</row>
    <row r="276" spans="15:25" ht="12.75"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</row>
    <row r="277" spans="15:25" ht="12.75"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</row>
    <row r="278" spans="15:25" ht="12.75"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</row>
    <row r="279" spans="15:25" ht="12.75"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</row>
    <row r="280" spans="15:25" ht="12.75"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</row>
    <row r="281" spans="15:25" ht="12.75"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</row>
    <row r="282" spans="15:25" ht="12.75"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</row>
    <row r="283" spans="15:25" ht="12.75"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</row>
    <row r="284" spans="15:25" ht="12.75"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</row>
    <row r="285" spans="15:25" ht="12.75"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</row>
    <row r="286" spans="15:25" ht="12.75"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</row>
    <row r="287" spans="15:25" ht="12.75"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</row>
    <row r="288" spans="15:25" ht="12.75"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</row>
    <row r="289" spans="15:25" ht="12.75"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</row>
    <row r="290" spans="15:25" ht="12.75"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</row>
    <row r="291" spans="15:25" ht="12.75"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</row>
    <row r="292" spans="15:25" ht="12.75"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</row>
    <row r="293" spans="15:25" ht="12.75"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</row>
    <row r="294" spans="15:25" ht="12.75"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</row>
    <row r="295" spans="15:25" ht="12.75"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</row>
    <row r="296" spans="15:25" ht="12.75"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</row>
    <row r="297" spans="15:25" ht="12.75"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</row>
  </sheetData>
  <sheetProtection/>
  <mergeCells count="1">
    <mergeCell ref="A2:Z2"/>
  </mergeCells>
  <printOptions/>
  <pageMargins left="0" right="0" top="0" bottom="1.968503937007874" header="0" footer="0"/>
  <pageSetup horizontalDpi="2400" verticalDpi="24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0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P28" sqref="AP28"/>
    </sheetView>
  </sheetViews>
  <sheetFormatPr defaultColWidth="9.140625" defaultRowHeight="12.75"/>
  <cols>
    <col min="1" max="1" width="4.140625" style="0" customWidth="1"/>
    <col min="2" max="2" width="16.28125" style="0" customWidth="1"/>
    <col min="3" max="3" width="2.140625" style="0" customWidth="1"/>
    <col min="4" max="26" width="5.8515625" style="0" hidden="1" customWidth="1"/>
    <col min="27" max="27" width="12.00390625" style="201" hidden="1" customWidth="1"/>
    <col min="28" max="28" width="10.8515625" style="0" hidden="1" customWidth="1"/>
    <col min="29" max="33" width="9.140625" style="0" hidden="1" customWidth="1"/>
    <col min="34" max="34" width="3.57421875" style="0" hidden="1" customWidth="1"/>
    <col min="39" max="40" width="0" style="0" hidden="1" customWidth="1"/>
  </cols>
  <sheetData>
    <row r="1" spans="1:38" ht="63.7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I1" s="291" t="s">
        <v>456</v>
      </c>
      <c r="AJ1" s="291"/>
      <c r="AK1" s="291"/>
      <c r="AL1" s="291"/>
    </row>
    <row r="2" spans="1:38" ht="14.25" customHeight="1" thickBo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I2" t="s">
        <v>453</v>
      </c>
      <c r="AJ2" t="s">
        <v>454</v>
      </c>
      <c r="AK2" t="s">
        <v>455</v>
      </c>
      <c r="AL2" t="s">
        <v>3</v>
      </c>
    </row>
    <row r="3" spans="1:40" ht="13.5" thickBot="1">
      <c r="A3" s="203" t="s">
        <v>8</v>
      </c>
      <c r="B3" s="200" t="s">
        <v>1</v>
      </c>
      <c r="C3" s="200"/>
      <c r="D3" s="204">
        <v>36557</v>
      </c>
      <c r="E3" s="204" t="s">
        <v>2</v>
      </c>
      <c r="F3" s="204">
        <v>36739</v>
      </c>
      <c r="G3" s="204">
        <v>37180</v>
      </c>
      <c r="H3" s="204">
        <v>38013</v>
      </c>
      <c r="I3" s="205">
        <v>38608</v>
      </c>
      <c r="J3" s="204">
        <v>38860</v>
      </c>
      <c r="K3" s="204">
        <v>38986</v>
      </c>
      <c r="L3" s="204">
        <v>39225</v>
      </c>
      <c r="M3" s="204">
        <v>39357</v>
      </c>
      <c r="N3" s="204">
        <v>39588</v>
      </c>
      <c r="O3" s="204">
        <v>39714</v>
      </c>
      <c r="P3" s="204">
        <v>39966</v>
      </c>
      <c r="Q3" s="204">
        <v>40085</v>
      </c>
      <c r="R3" s="204">
        <v>40323</v>
      </c>
      <c r="S3" s="204">
        <v>40449</v>
      </c>
      <c r="T3" s="204">
        <v>40701</v>
      </c>
      <c r="U3" s="204">
        <v>40813</v>
      </c>
      <c r="V3" s="204">
        <v>41058</v>
      </c>
      <c r="W3" s="204">
        <v>41177</v>
      </c>
      <c r="X3" s="204">
        <v>41415</v>
      </c>
      <c r="Y3" s="200" t="s">
        <v>3</v>
      </c>
      <c r="Z3" s="206" t="s">
        <v>10</v>
      </c>
      <c r="AA3" s="202" t="s">
        <v>9</v>
      </c>
      <c r="AB3" s="198"/>
      <c r="AC3" s="199"/>
      <c r="AI3" s="253" t="s">
        <v>10</v>
      </c>
      <c r="AJ3" s="254" t="s">
        <v>10</v>
      </c>
      <c r="AK3" s="254" t="s">
        <v>10</v>
      </c>
      <c r="AL3" s="255" t="s">
        <v>10</v>
      </c>
      <c r="AM3" s="206" t="s">
        <v>10</v>
      </c>
      <c r="AN3" s="206" t="s">
        <v>10</v>
      </c>
    </row>
    <row r="4" spans="1:38" s="213" customFormat="1" ht="13.5" customHeight="1">
      <c r="A4" s="207">
        <v>1</v>
      </c>
      <c r="B4" s="208" t="s">
        <v>433</v>
      </c>
      <c r="C4" s="208"/>
      <c r="D4" s="263"/>
      <c r="E4" s="235"/>
      <c r="F4" s="264"/>
      <c r="G4" s="264"/>
      <c r="H4" s="264"/>
      <c r="I4" s="264"/>
      <c r="J4" s="264"/>
      <c r="K4" s="264"/>
      <c r="L4" s="264"/>
      <c r="M4" s="264"/>
      <c r="N4" s="265"/>
      <c r="O4" s="266"/>
      <c r="P4" s="236"/>
      <c r="Q4" s="236"/>
      <c r="R4" s="236"/>
      <c r="S4" s="236"/>
      <c r="T4" s="236"/>
      <c r="U4" s="235">
        <v>0.012939814814814814</v>
      </c>
      <c r="V4" s="235">
        <v>0.012037037037037035</v>
      </c>
      <c r="W4" s="235">
        <v>0.0125</v>
      </c>
      <c r="X4" s="267">
        <v>0.011828703703703704</v>
      </c>
      <c r="Y4" s="231">
        <f aca="true" t="shared" si="0" ref="Y4:Y45">MINA(C4:X4)</f>
        <v>0.011828703703703704</v>
      </c>
      <c r="Z4" s="251">
        <f aca="true" t="shared" si="1" ref="Z4:Z45">IF(Y4="","",AC4/3.125)</f>
        <v>5.450666666666667</v>
      </c>
      <c r="AA4" s="211">
        <f>IF(Y4="","",SUM(SECOND(Y4)/60))</f>
        <v>0.03333333333333333</v>
      </c>
      <c r="AB4" s="211">
        <f>IF(Y4="","",SUM(MINUTE(Y4)))</f>
        <v>17</v>
      </c>
      <c r="AC4" s="212">
        <f>IF(Y4="","",SUM(AB4+AA4))</f>
        <v>17.033333333333335</v>
      </c>
      <c r="AI4" s="257">
        <v>0.003472222222222222</v>
      </c>
      <c r="AJ4" s="258">
        <v>0.0037037037037037034</v>
      </c>
      <c r="AK4" s="258">
        <v>0.003587962962962963</v>
      </c>
      <c r="AL4" s="256">
        <f aca="true" t="shared" si="2" ref="AL4:AL45">IF(AJ4="","",MINA(AI4:AK4))</f>
        <v>0.003472222222222222</v>
      </c>
    </row>
    <row r="5" spans="1:38" s="213" customFormat="1" ht="13.5" customHeight="1">
      <c r="A5" s="214">
        <v>2</v>
      </c>
      <c r="B5" s="215" t="s">
        <v>426</v>
      </c>
      <c r="C5" s="215"/>
      <c r="D5" s="224"/>
      <c r="E5" s="209"/>
      <c r="F5" s="225"/>
      <c r="G5" s="226"/>
      <c r="H5" s="226"/>
      <c r="I5" s="226"/>
      <c r="J5" s="226"/>
      <c r="K5" s="226"/>
      <c r="L5" s="226"/>
      <c r="M5" s="226"/>
      <c r="N5" s="225"/>
      <c r="O5" s="223"/>
      <c r="P5" s="209"/>
      <c r="Q5" s="209"/>
      <c r="R5" s="209"/>
      <c r="S5" s="210">
        <v>0.013796296296296298</v>
      </c>
      <c r="T5" s="210">
        <v>0.013703703703703704</v>
      </c>
      <c r="U5" s="210">
        <v>0.013055555555555556</v>
      </c>
      <c r="V5" s="210">
        <v>0.012511574074074073</v>
      </c>
      <c r="W5" s="209">
        <v>0.012141203703703704</v>
      </c>
      <c r="X5" s="237"/>
      <c r="Y5" s="231">
        <f t="shared" si="0"/>
        <v>0.012141203703703704</v>
      </c>
      <c r="Z5" s="251">
        <f t="shared" si="1"/>
        <v>5.594666666666667</v>
      </c>
      <c r="AA5" s="211">
        <f>IF(Y5="","",SUM(SECOND(Y5)/60))</f>
        <v>0.48333333333333334</v>
      </c>
      <c r="AB5" s="211">
        <f>IF(Y5="","",SUM(MINUTE(Y5)))</f>
        <v>17</v>
      </c>
      <c r="AC5" s="212">
        <f>IF(Y5="","",SUM(AB5+AA5))</f>
        <v>17.483333333333334</v>
      </c>
      <c r="AI5" s="257">
        <v>0.0037037037037037034</v>
      </c>
      <c r="AJ5" s="258">
        <v>0.003935185185185186</v>
      </c>
      <c r="AK5" s="258">
        <v>0.003923611111111111</v>
      </c>
      <c r="AL5" s="256">
        <f t="shared" si="2"/>
        <v>0.0037037037037037034</v>
      </c>
    </row>
    <row r="6" spans="1:38" s="213" customFormat="1" ht="13.5" customHeight="1">
      <c r="A6" s="214">
        <v>3</v>
      </c>
      <c r="B6" s="215" t="s">
        <v>436</v>
      </c>
      <c r="C6" s="215"/>
      <c r="D6" s="224"/>
      <c r="E6" s="210"/>
      <c r="F6" s="226"/>
      <c r="G6" s="226"/>
      <c r="H6" s="226"/>
      <c r="I6" s="226"/>
      <c r="J6" s="226"/>
      <c r="K6" s="226"/>
      <c r="L6" s="226"/>
      <c r="M6" s="226"/>
      <c r="N6" s="225"/>
      <c r="O6" s="223"/>
      <c r="P6" s="209"/>
      <c r="Q6" s="209"/>
      <c r="R6" s="209"/>
      <c r="S6" s="209"/>
      <c r="T6" s="209"/>
      <c r="U6" s="209"/>
      <c r="V6" s="210">
        <v>0.01292824074074074</v>
      </c>
      <c r="W6" s="210">
        <v>0.012719907407407407</v>
      </c>
      <c r="X6" s="237">
        <v>0.012708333333333334</v>
      </c>
      <c r="Y6" s="231">
        <f t="shared" si="0"/>
        <v>0.012708333333333334</v>
      </c>
      <c r="Z6" s="251">
        <f t="shared" si="1"/>
        <v>5.856</v>
      </c>
      <c r="AA6" s="211">
        <f>IF(Y6="","",SUM(SECOND(Y6)/60))</f>
        <v>0.3</v>
      </c>
      <c r="AB6" s="211">
        <f>IF(Y6="","",SUM(MINUTE(Y6)))</f>
        <v>18</v>
      </c>
      <c r="AC6" s="212">
        <f>IF(Y6="","",SUM(AB6+AA6))</f>
        <v>18.3</v>
      </c>
      <c r="AI6" s="257">
        <v>0.0037847222222222223</v>
      </c>
      <c r="AJ6" s="258">
        <v>0.0038425925925925923</v>
      </c>
      <c r="AK6" s="258">
        <v>0.0038657407407407408</v>
      </c>
      <c r="AL6" s="256">
        <f t="shared" si="2"/>
        <v>0.0037847222222222223</v>
      </c>
    </row>
    <row r="7" spans="1:38" s="213" customFormat="1" ht="13.5" customHeight="1">
      <c r="A7" s="214">
        <v>4</v>
      </c>
      <c r="B7" s="217" t="s">
        <v>457</v>
      </c>
      <c r="C7" s="217"/>
      <c r="D7" s="218"/>
      <c r="E7" s="219"/>
      <c r="F7" s="219"/>
      <c r="G7" s="219"/>
      <c r="H7" s="219"/>
      <c r="I7" s="219"/>
      <c r="J7" s="219"/>
      <c r="K7" s="219"/>
      <c r="L7" s="219"/>
      <c r="M7" s="219"/>
      <c r="N7" s="220"/>
      <c r="O7" s="223"/>
      <c r="P7" s="209"/>
      <c r="Q7" s="209"/>
      <c r="R7" s="225"/>
      <c r="S7" s="225"/>
      <c r="T7" s="225"/>
      <c r="U7" s="225"/>
      <c r="V7" s="225"/>
      <c r="W7" s="225"/>
      <c r="X7" s="239"/>
      <c r="Y7" s="231">
        <f t="shared" si="0"/>
        <v>0</v>
      </c>
      <c r="Z7" s="252">
        <f t="shared" si="1"/>
        <v>0</v>
      </c>
      <c r="AA7" s="212"/>
      <c r="AB7" s="211">
        <f>IF(Y7="","",SUM(MINUTE(Y7)))</f>
        <v>0</v>
      </c>
      <c r="AC7" s="212">
        <f>IF(Y7="","",SUM(AB7+AA7))</f>
        <v>0</v>
      </c>
      <c r="AI7" s="257">
        <v>0.004016203703703703</v>
      </c>
      <c r="AJ7" s="258">
        <v>0.0038888888888888883</v>
      </c>
      <c r="AK7" s="258">
        <v>0.004050925925925926</v>
      </c>
      <c r="AL7" s="256">
        <f t="shared" si="2"/>
        <v>0.0038888888888888883</v>
      </c>
    </row>
    <row r="8" spans="1:38" s="213" customFormat="1" ht="13.5" customHeight="1">
      <c r="A8" s="214">
        <v>5</v>
      </c>
      <c r="B8" s="217" t="s">
        <v>459</v>
      </c>
      <c r="C8" s="217"/>
      <c r="D8" s="218"/>
      <c r="E8" s="219"/>
      <c r="F8" s="219"/>
      <c r="G8" s="219"/>
      <c r="H8" s="219"/>
      <c r="I8" s="219"/>
      <c r="J8" s="219"/>
      <c r="K8" s="219"/>
      <c r="L8" s="219"/>
      <c r="M8" s="219"/>
      <c r="N8" s="220"/>
      <c r="O8" s="223"/>
      <c r="P8" s="209"/>
      <c r="Q8" s="209"/>
      <c r="R8" s="225"/>
      <c r="S8" s="225"/>
      <c r="T8" s="225"/>
      <c r="U8" s="225"/>
      <c r="V8" s="225"/>
      <c r="W8" s="225"/>
      <c r="X8" s="239"/>
      <c r="Y8" s="231">
        <f t="shared" si="0"/>
        <v>0</v>
      </c>
      <c r="Z8" s="252">
        <f t="shared" si="1"/>
        <v>0</v>
      </c>
      <c r="AA8" s="212"/>
      <c r="AB8" s="211"/>
      <c r="AC8" s="212"/>
      <c r="AI8" s="257">
        <v>0.004108796296296297</v>
      </c>
      <c r="AJ8" s="258">
        <v>0.003900462962962963</v>
      </c>
      <c r="AK8" s="258">
        <v>0.004108796296296297</v>
      </c>
      <c r="AL8" s="256">
        <f t="shared" si="2"/>
        <v>0.003900462962962963</v>
      </c>
    </row>
    <row r="9" spans="1:38" s="213" customFormat="1" ht="13.5" customHeight="1">
      <c r="A9" s="214">
        <v>6</v>
      </c>
      <c r="B9" s="215" t="s">
        <v>438</v>
      </c>
      <c r="C9" s="215"/>
      <c r="D9" s="224"/>
      <c r="E9" s="210"/>
      <c r="F9" s="226"/>
      <c r="G9" s="226"/>
      <c r="H9" s="226"/>
      <c r="I9" s="226"/>
      <c r="J9" s="226"/>
      <c r="K9" s="226"/>
      <c r="L9" s="226"/>
      <c r="M9" s="226"/>
      <c r="N9" s="225"/>
      <c r="O9" s="223"/>
      <c r="P9" s="209"/>
      <c r="Q9" s="209"/>
      <c r="R9" s="209"/>
      <c r="S9" s="209"/>
      <c r="T9" s="209"/>
      <c r="U9" s="209"/>
      <c r="V9" s="210">
        <v>0.014131944444444445</v>
      </c>
      <c r="W9" s="210">
        <v>0.014606481481481482</v>
      </c>
      <c r="X9" s="237">
        <v>0.01332175925925926</v>
      </c>
      <c r="Y9" s="231">
        <f t="shared" si="0"/>
        <v>0.01332175925925926</v>
      </c>
      <c r="Z9" s="251">
        <f t="shared" si="1"/>
        <v>6.1386666666666665</v>
      </c>
      <c r="AA9" s="211">
        <f aca="true" t="shared" si="3" ref="AA9:AA19">IF(Y9="","",SUM(SECOND(Y9)/60))</f>
        <v>0.18333333333333332</v>
      </c>
      <c r="AB9" s="211">
        <f aca="true" t="shared" si="4" ref="AB9:AB24">IF(Y9="","",SUM(MINUTE(Y9)))</f>
        <v>19</v>
      </c>
      <c r="AC9" s="212">
        <f aca="true" t="shared" si="5" ref="AC9:AC24">IF(Y9="","",SUM(AB9+AA9))</f>
        <v>19.183333333333334</v>
      </c>
      <c r="AI9" s="257">
        <v>0.004143518518518519</v>
      </c>
      <c r="AJ9" s="258">
        <v>0.003912037037037037</v>
      </c>
      <c r="AK9" s="217"/>
      <c r="AL9" s="256">
        <f t="shared" si="2"/>
        <v>0.003912037037037037</v>
      </c>
    </row>
    <row r="10" spans="1:38" s="213" customFormat="1" ht="13.5" customHeight="1">
      <c r="A10" s="214">
        <v>7</v>
      </c>
      <c r="B10" s="215" t="s">
        <v>4</v>
      </c>
      <c r="C10" s="215"/>
      <c r="D10" s="216">
        <v>0.012800925925925926</v>
      </c>
      <c r="E10" s="210"/>
      <c r="F10" s="210">
        <v>0.012847222222222223</v>
      </c>
      <c r="G10" s="210">
        <v>0.012650462962962962</v>
      </c>
      <c r="H10" s="210"/>
      <c r="I10" s="210">
        <v>0.01224537037037037</v>
      </c>
      <c r="J10" s="210">
        <v>0.01292824074074074</v>
      </c>
      <c r="K10" s="209"/>
      <c r="L10" s="210">
        <v>0.012650462962962962</v>
      </c>
      <c r="M10" s="210">
        <v>0.012430555555555554</v>
      </c>
      <c r="N10" s="210">
        <v>0.012129629629629629</v>
      </c>
      <c r="O10" s="209">
        <v>0.011944444444444445</v>
      </c>
      <c r="P10" s="210">
        <v>0.01247685185185185</v>
      </c>
      <c r="Q10" s="210">
        <v>0.012314814814814815</v>
      </c>
      <c r="R10" s="210">
        <v>0.012395833333333335</v>
      </c>
      <c r="S10" s="210">
        <v>0.012152777777777778</v>
      </c>
      <c r="T10" s="210">
        <v>0.012268518518518519</v>
      </c>
      <c r="U10" s="210">
        <v>0.012314814814814815</v>
      </c>
      <c r="V10" s="210"/>
      <c r="W10" s="210">
        <v>0.01244212962962963</v>
      </c>
      <c r="X10" s="238"/>
      <c r="Y10" s="231">
        <f t="shared" si="0"/>
        <v>0.011944444444444445</v>
      </c>
      <c r="Z10" s="251">
        <f t="shared" si="1"/>
        <v>5.504</v>
      </c>
      <c r="AA10" s="211">
        <f t="shared" si="3"/>
        <v>0.2</v>
      </c>
      <c r="AB10" s="211">
        <f t="shared" si="4"/>
        <v>17</v>
      </c>
      <c r="AC10" s="212">
        <f t="shared" si="5"/>
        <v>17.2</v>
      </c>
      <c r="AI10" s="257">
        <v>0.004340277777777778</v>
      </c>
      <c r="AJ10" s="258">
        <v>0.003923611111111111</v>
      </c>
      <c r="AK10" s="258">
        <v>0.004085648148148148</v>
      </c>
      <c r="AL10" s="256">
        <f t="shared" si="2"/>
        <v>0.003923611111111111</v>
      </c>
    </row>
    <row r="11" spans="1:38" s="213" customFormat="1" ht="13.5" customHeight="1">
      <c r="A11" s="214">
        <v>8</v>
      </c>
      <c r="B11" s="215" t="s">
        <v>437</v>
      </c>
      <c r="C11" s="215"/>
      <c r="D11" s="224"/>
      <c r="E11" s="210"/>
      <c r="F11" s="226"/>
      <c r="G11" s="226"/>
      <c r="H11" s="226"/>
      <c r="I11" s="226"/>
      <c r="J11" s="226"/>
      <c r="K11" s="226"/>
      <c r="L11" s="226"/>
      <c r="M11" s="226"/>
      <c r="N11" s="225"/>
      <c r="O11" s="223"/>
      <c r="P11" s="209"/>
      <c r="Q11" s="209"/>
      <c r="R11" s="209"/>
      <c r="S11" s="209"/>
      <c r="T11" s="209"/>
      <c r="U11" s="209"/>
      <c r="V11" s="209">
        <v>0.013449074074074073</v>
      </c>
      <c r="W11" s="209"/>
      <c r="X11" s="237"/>
      <c r="Y11" s="231">
        <f t="shared" si="0"/>
        <v>0.013449074074074073</v>
      </c>
      <c r="Z11" s="251">
        <f t="shared" si="1"/>
        <v>6.197333333333334</v>
      </c>
      <c r="AA11" s="211">
        <f t="shared" si="3"/>
        <v>0.36666666666666664</v>
      </c>
      <c r="AB11" s="211">
        <f t="shared" si="4"/>
        <v>19</v>
      </c>
      <c r="AC11" s="212">
        <f t="shared" si="5"/>
        <v>19.366666666666667</v>
      </c>
      <c r="AI11" s="257">
        <v>0.003935185185185186</v>
      </c>
      <c r="AJ11" s="258">
        <v>0.004039351851851852</v>
      </c>
      <c r="AK11" s="258">
        <v>0.004120370370370371</v>
      </c>
      <c r="AL11" s="256">
        <f t="shared" si="2"/>
        <v>0.003935185185185186</v>
      </c>
    </row>
    <row r="12" spans="1:38" s="213" customFormat="1" ht="13.5" customHeight="1">
      <c r="A12" s="214">
        <v>9</v>
      </c>
      <c r="B12" s="221" t="s">
        <v>7</v>
      </c>
      <c r="C12" s="215"/>
      <c r="D12" s="216"/>
      <c r="E12" s="210"/>
      <c r="F12" s="210"/>
      <c r="G12" s="210"/>
      <c r="H12" s="209">
        <v>0.014409722222222221</v>
      </c>
      <c r="I12" s="210"/>
      <c r="J12" s="210"/>
      <c r="K12" s="210"/>
      <c r="L12" s="210"/>
      <c r="M12" s="210"/>
      <c r="N12" s="210"/>
      <c r="O12" s="210"/>
      <c r="P12" s="210"/>
      <c r="Q12" s="210"/>
      <c r="R12" s="222"/>
      <c r="S12" s="222"/>
      <c r="T12" s="222"/>
      <c r="U12" s="222"/>
      <c r="V12" s="222"/>
      <c r="W12" s="222"/>
      <c r="X12" s="241"/>
      <c r="Y12" s="231">
        <f t="shared" si="0"/>
        <v>0.014409722222222221</v>
      </c>
      <c r="Z12" s="252">
        <f t="shared" si="1"/>
        <v>6.64</v>
      </c>
      <c r="AA12" s="211">
        <f t="shared" si="3"/>
        <v>0.75</v>
      </c>
      <c r="AB12" s="211">
        <f t="shared" si="4"/>
        <v>20</v>
      </c>
      <c r="AC12" s="212">
        <f t="shared" si="5"/>
        <v>20.75</v>
      </c>
      <c r="AI12" s="257">
        <v>0.004039351851851852</v>
      </c>
      <c r="AJ12" s="258">
        <v>0.004097222222222223</v>
      </c>
      <c r="AK12" s="258">
        <v>0.004525462962962963</v>
      </c>
      <c r="AL12" s="256">
        <f t="shared" si="2"/>
        <v>0.004039351851851852</v>
      </c>
    </row>
    <row r="13" spans="1:38" s="213" customFormat="1" ht="13.5" customHeight="1">
      <c r="A13" s="214">
        <v>10</v>
      </c>
      <c r="B13" s="215" t="s">
        <v>442</v>
      </c>
      <c r="C13" s="215"/>
      <c r="D13" s="224"/>
      <c r="E13" s="210"/>
      <c r="F13" s="226"/>
      <c r="G13" s="226"/>
      <c r="H13" s="226"/>
      <c r="I13" s="226"/>
      <c r="J13" s="226"/>
      <c r="K13" s="226"/>
      <c r="L13" s="226"/>
      <c r="M13" s="226"/>
      <c r="N13" s="225"/>
      <c r="O13" s="223"/>
      <c r="P13" s="209"/>
      <c r="Q13" s="209"/>
      <c r="R13" s="209"/>
      <c r="S13" s="209"/>
      <c r="T13" s="209"/>
      <c r="U13" s="209"/>
      <c r="V13" s="209"/>
      <c r="W13" s="210">
        <v>0.014317129629629631</v>
      </c>
      <c r="X13" s="237">
        <v>0.013680555555555555</v>
      </c>
      <c r="Y13" s="231">
        <f t="shared" si="0"/>
        <v>0.013680555555555555</v>
      </c>
      <c r="Z13" s="251">
        <f t="shared" si="1"/>
        <v>6.303999999999999</v>
      </c>
      <c r="AA13" s="211">
        <f t="shared" si="3"/>
        <v>0.7</v>
      </c>
      <c r="AB13" s="211">
        <f t="shared" si="4"/>
        <v>19</v>
      </c>
      <c r="AC13" s="212">
        <f t="shared" si="5"/>
        <v>19.7</v>
      </c>
      <c r="AI13" s="257">
        <v>0.0040625</v>
      </c>
      <c r="AJ13" s="258">
        <v>0.0042824074074074075</v>
      </c>
      <c r="AK13" s="258">
        <v>0.004131944444444444</v>
      </c>
      <c r="AL13" s="256">
        <f t="shared" si="2"/>
        <v>0.0040625</v>
      </c>
    </row>
    <row r="14" spans="1:38" s="213" customFormat="1" ht="13.5" customHeight="1">
      <c r="A14" s="214">
        <v>11</v>
      </c>
      <c r="B14" s="215" t="s">
        <v>434</v>
      </c>
      <c r="C14" s="215"/>
      <c r="D14" s="224"/>
      <c r="E14" s="210"/>
      <c r="F14" s="226"/>
      <c r="G14" s="226"/>
      <c r="H14" s="226"/>
      <c r="I14" s="226"/>
      <c r="J14" s="226"/>
      <c r="K14" s="226"/>
      <c r="L14" s="226"/>
      <c r="M14" s="226"/>
      <c r="N14" s="225"/>
      <c r="O14" s="223"/>
      <c r="P14" s="209"/>
      <c r="Q14" s="209"/>
      <c r="R14" s="209"/>
      <c r="S14" s="209"/>
      <c r="T14" s="209"/>
      <c r="U14" s="210">
        <v>0.014224537037037037</v>
      </c>
      <c r="V14" s="209">
        <v>0.014131944444444445</v>
      </c>
      <c r="W14" s="210">
        <v>0.014375</v>
      </c>
      <c r="X14" s="238"/>
      <c r="Y14" s="231">
        <f t="shared" si="0"/>
        <v>0.014131944444444445</v>
      </c>
      <c r="Z14" s="252">
        <f t="shared" si="1"/>
        <v>6.5120000000000005</v>
      </c>
      <c r="AA14" s="211">
        <f t="shared" si="3"/>
        <v>0.35</v>
      </c>
      <c r="AB14" s="211">
        <f t="shared" si="4"/>
        <v>20</v>
      </c>
      <c r="AC14" s="212">
        <f t="shared" si="5"/>
        <v>20.35</v>
      </c>
      <c r="AI14" s="257">
        <v>0.004097222222222223</v>
      </c>
      <c r="AJ14" s="258">
        <v>0.004143518518518519</v>
      </c>
      <c r="AK14" s="258">
        <v>0.004247685185185185</v>
      </c>
      <c r="AL14" s="256">
        <f t="shared" si="2"/>
        <v>0.004097222222222223</v>
      </c>
    </row>
    <row r="15" spans="1:38" s="213" customFormat="1" ht="13.5" customHeight="1">
      <c r="A15" s="214">
        <v>12</v>
      </c>
      <c r="B15" s="217" t="s">
        <v>425</v>
      </c>
      <c r="C15" s="217"/>
      <c r="D15" s="218"/>
      <c r="E15" s="219"/>
      <c r="F15" s="219"/>
      <c r="G15" s="219"/>
      <c r="H15" s="219"/>
      <c r="I15" s="219"/>
      <c r="J15" s="219"/>
      <c r="K15" s="219"/>
      <c r="L15" s="219"/>
      <c r="M15" s="219"/>
      <c r="N15" s="220"/>
      <c r="O15" s="220"/>
      <c r="P15" s="220"/>
      <c r="Q15" s="209"/>
      <c r="R15" s="210">
        <v>0.016689814814814817</v>
      </c>
      <c r="S15" s="209">
        <v>0.014618055555555556</v>
      </c>
      <c r="T15" s="210">
        <v>0.015335648148148147</v>
      </c>
      <c r="U15" s="210"/>
      <c r="V15" s="210">
        <v>0.013877314814814815</v>
      </c>
      <c r="W15" s="210">
        <v>0.014444444444444446</v>
      </c>
      <c r="X15" s="238">
        <v>0.014456018518518519</v>
      </c>
      <c r="Y15" s="231">
        <f t="shared" si="0"/>
        <v>0.013877314814814815</v>
      </c>
      <c r="Z15" s="252">
        <f t="shared" si="1"/>
        <v>6.394666666666667</v>
      </c>
      <c r="AA15" s="211">
        <f t="shared" si="3"/>
        <v>0.9833333333333333</v>
      </c>
      <c r="AB15" s="211">
        <f t="shared" si="4"/>
        <v>19</v>
      </c>
      <c r="AC15" s="212">
        <f t="shared" si="5"/>
        <v>19.983333333333334</v>
      </c>
      <c r="AI15" s="257">
        <v>0.004155092592592593</v>
      </c>
      <c r="AJ15" s="258">
        <v>0.004120370370370371</v>
      </c>
      <c r="AK15" s="258">
        <v>0.004131944444444444</v>
      </c>
      <c r="AL15" s="256">
        <f t="shared" si="2"/>
        <v>0.004120370370370371</v>
      </c>
    </row>
    <row r="16" spans="1:38" s="213" customFormat="1" ht="13.5" customHeight="1">
      <c r="A16" s="214">
        <v>13</v>
      </c>
      <c r="B16" s="217" t="s">
        <v>424</v>
      </c>
      <c r="C16" s="217"/>
      <c r="D16" s="218"/>
      <c r="E16" s="219"/>
      <c r="F16" s="219"/>
      <c r="G16" s="219"/>
      <c r="H16" s="219"/>
      <c r="I16" s="219"/>
      <c r="J16" s="219"/>
      <c r="K16" s="219"/>
      <c r="L16" s="219"/>
      <c r="M16" s="219"/>
      <c r="N16" s="220"/>
      <c r="O16" s="220"/>
      <c r="P16" s="210">
        <v>0.014907407407407406</v>
      </c>
      <c r="Q16" s="220"/>
      <c r="R16" s="223"/>
      <c r="S16" s="222">
        <v>0.01383101851851852</v>
      </c>
      <c r="T16" s="222"/>
      <c r="U16" s="222">
        <v>0.01392361111111111</v>
      </c>
      <c r="V16" s="223">
        <v>0.013402777777777777</v>
      </c>
      <c r="W16" s="223"/>
      <c r="X16" s="240"/>
      <c r="Y16" s="231">
        <f t="shared" si="0"/>
        <v>0.013402777777777777</v>
      </c>
      <c r="Z16" s="251">
        <f t="shared" si="1"/>
        <v>6.176</v>
      </c>
      <c r="AA16" s="211">
        <f t="shared" si="3"/>
        <v>0.3</v>
      </c>
      <c r="AB16" s="211">
        <f t="shared" si="4"/>
        <v>19</v>
      </c>
      <c r="AC16" s="212">
        <f t="shared" si="5"/>
        <v>19.3</v>
      </c>
      <c r="AI16" s="257">
        <v>0.004143518518518519</v>
      </c>
      <c r="AJ16" s="258">
        <v>0.004479166666666667</v>
      </c>
      <c r="AK16" s="258">
        <v>0.00462962962962963</v>
      </c>
      <c r="AL16" s="256">
        <f t="shared" si="2"/>
        <v>0.004143518518518519</v>
      </c>
    </row>
    <row r="17" spans="1:38" s="213" customFormat="1" ht="13.5" customHeight="1">
      <c r="A17" s="214">
        <v>14</v>
      </c>
      <c r="B17" s="215" t="s">
        <v>439</v>
      </c>
      <c r="C17" s="215"/>
      <c r="D17" s="224"/>
      <c r="E17" s="210"/>
      <c r="F17" s="226"/>
      <c r="G17" s="226"/>
      <c r="H17" s="226"/>
      <c r="I17" s="226"/>
      <c r="J17" s="226"/>
      <c r="K17" s="226"/>
      <c r="L17" s="226"/>
      <c r="M17" s="226"/>
      <c r="N17" s="225"/>
      <c r="O17" s="223"/>
      <c r="P17" s="209"/>
      <c r="Q17" s="209"/>
      <c r="R17" s="209"/>
      <c r="S17" s="209"/>
      <c r="T17" s="209"/>
      <c r="U17" s="209"/>
      <c r="V17" s="209">
        <v>0.01621527777777778</v>
      </c>
      <c r="W17" s="209">
        <v>0.015104166666666667</v>
      </c>
      <c r="X17" s="237"/>
      <c r="Y17" s="231">
        <f t="shared" si="0"/>
        <v>0.015104166666666667</v>
      </c>
      <c r="Z17" s="252">
        <f t="shared" si="1"/>
        <v>6.96</v>
      </c>
      <c r="AA17" s="211">
        <f t="shared" si="3"/>
        <v>0.75</v>
      </c>
      <c r="AB17" s="211">
        <f t="shared" si="4"/>
        <v>21</v>
      </c>
      <c r="AC17" s="212">
        <f t="shared" si="5"/>
        <v>21.75</v>
      </c>
      <c r="AI17" s="257">
        <v>0.004201388888888889</v>
      </c>
      <c r="AJ17" s="258">
        <v>0.0044212962962962956</v>
      </c>
      <c r="AK17" s="258">
        <v>0.004525462962962963</v>
      </c>
      <c r="AL17" s="256">
        <f t="shared" si="2"/>
        <v>0.004201388888888889</v>
      </c>
    </row>
    <row r="18" spans="1:38" s="213" customFormat="1" ht="13.5" customHeight="1">
      <c r="A18" s="214">
        <v>15</v>
      </c>
      <c r="B18" s="215" t="s">
        <v>445</v>
      </c>
      <c r="C18" s="215"/>
      <c r="D18" s="224"/>
      <c r="E18" s="210"/>
      <c r="F18" s="226"/>
      <c r="G18" s="226"/>
      <c r="H18" s="226"/>
      <c r="I18" s="226"/>
      <c r="J18" s="226"/>
      <c r="K18" s="226"/>
      <c r="L18" s="226"/>
      <c r="M18" s="226"/>
      <c r="N18" s="225"/>
      <c r="O18" s="223"/>
      <c r="P18" s="209"/>
      <c r="Q18" s="209"/>
      <c r="R18" s="209"/>
      <c r="S18" s="209"/>
      <c r="T18" s="209"/>
      <c r="U18" s="209"/>
      <c r="V18" s="209"/>
      <c r="W18" s="209"/>
      <c r="X18" s="237">
        <v>0.015659722222222224</v>
      </c>
      <c r="Y18" s="231">
        <f t="shared" si="0"/>
        <v>0.015659722222222224</v>
      </c>
      <c r="Z18" s="252">
        <f t="shared" si="1"/>
        <v>7.216</v>
      </c>
      <c r="AA18" s="211">
        <f t="shared" si="3"/>
        <v>0.55</v>
      </c>
      <c r="AB18" s="211">
        <f t="shared" si="4"/>
        <v>22</v>
      </c>
      <c r="AC18" s="212">
        <f t="shared" si="5"/>
        <v>22.55</v>
      </c>
      <c r="AI18" s="257">
        <v>0.004270833333333334</v>
      </c>
      <c r="AJ18" s="258">
        <v>0.00431712962962963</v>
      </c>
      <c r="AK18" s="258">
        <v>0.0043055555555555555</v>
      </c>
      <c r="AL18" s="256">
        <f t="shared" si="2"/>
        <v>0.004270833333333334</v>
      </c>
    </row>
    <row r="19" spans="1:38" s="213" customFormat="1" ht="13.5" customHeight="1">
      <c r="A19" s="214">
        <v>16</v>
      </c>
      <c r="B19" s="215" t="s">
        <v>435</v>
      </c>
      <c r="C19" s="215"/>
      <c r="D19" s="224"/>
      <c r="E19" s="210"/>
      <c r="F19" s="226"/>
      <c r="G19" s="226"/>
      <c r="H19" s="226"/>
      <c r="I19" s="226"/>
      <c r="J19" s="226"/>
      <c r="K19" s="226"/>
      <c r="L19" s="226"/>
      <c r="M19" s="226"/>
      <c r="N19" s="225"/>
      <c r="O19" s="223"/>
      <c r="P19" s="209"/>
      <c r="Q19" s="209"/>
      <c r="R19" s="209"/>
      <c r="S19" s="209"/>
      <c r="T19" s="209"/>
      <c r="U19" s="209">
        <v>0.015092592592592593</v>
      </c>
      <c r="V19" s="209"/>
      <c r="W19" s="209"/>
      <c r="X19" s="237"/>
      <c r="Y19" s="231">
        <f t="shared" si="0"/>
        <v>0.015092592592592593</v>
      </c>
      <c r="Z19" s="252">
        <f t="shared" si="1"/>
        <v>6.954666666666667</v>
      </c>
      <c r="AA19" s="211">
        <f t="shared" si="3"/>
        <v>0.7333333333333333</v>
      </c>
      <c r="AB19" s="211">
        <f t="shared" si="4"/>
        <v>21</v>
      </c>
      <c r="AC19" s="212">
        <f t="shared" si="5"/>
        <v>21.733333333333334</v>
      </c>
      <c r="AI19" s="257">
        <v>0.004375</v>
      </c>
      <c r="AJ19" s="258">
        <v>0.004398148148148148</v>
      </c>
      <c r="AK19" s="258">
        <v>0.004432870370370371</v>
      </c>
      <c r="AL19" s="256">
        <f t="shared" si="2"/>
        <v>0.004375</v>
      </c>
    </row>
    <row r="20" spans="1:38" s="213" customFormat="1" ht="13.5" customHeight="1">
      <c r="A20" s="214">
        <v>17</v>
      </c>
      <c r="B20" s="215" t="s">
        <v>458</v>
      </c>
      <c r="C20" s="215"/>
      <c r="D20" s="224"/>
      <c r="E20" s="210"/>
      <c r="F20" s="226"/>
      <c r="G20" s="226"/>
      <c r="H20" s="226"/>
      <c r="I20" s="226"/>
      <c r="J20" s="226"/>
      <c r="K20" s="226"/>
      <c r="L20" s="226"/>
      <c r="M20" s="226"/>
      <c r="N20" s="225"/>
      <c r="O20" s="223"/>
      <c r="P20" s="209"/>
      <c r="Q20" s="209"/>
      <c r="R20" s="209"/>
      <c r="S20" s="209"/>
      <c r="T20" s="209"/>
      <c r="U20" s="209"/>
      <c r="V20" s="209"/>
      <c r="W20" s="219"/>
      <c r="X20" s="237"/>
      <c r="Y20" s="231">
        <f t="shared" si="0"/>
        <v>0</v>
      </c>
      <c r="Z20" s="252">
        <f t="shared" si="1"/>
        <v>0</v>
      </c>
      <c r="AA20" s="212"/>
      <c r="AB20" s="211">
        <f t="shared" si="4"/>
        <v>0</v>
      </c>
      <c r="AC20" s="212">
        <f t="shared" si="5"/>
        <v>0</v>
      </c>
      <c r="AI20" s="257">
        <v>0.004386574074074074</v>
      </c>
      <c r="AJ20" s="258">
        <v>0.004652777777777777</v>
      </c>
      <c r="AK20" s="258">
        <v>0.004664351851851852</v>
      </c>
      <c r="AL20" s="256">
        <f t="shared" si="2"/>
        <v>0.004386574074074074</v>
      </c>
    </row>
    <row r="21" spans="1:38" s="213" customFormat="1" ht="13.5" customHeight="1">
      <c r="A21" s="214">
        <v>18</v>
      </c>
      <c r="B21" s="215" t="s">
        <v>440</v>
      </c>
      <c r="C21" s="215"/>
      <c r="D21" s="224"/>
      <c r="E21" s="210"/>
      <c r="F21" s="226"/>
      <c r="G21" s="226"/>
      <c r="H21" s="226"/>
      <c r="I21" s="226"/>
      <c r="J21" s="226"/>
      <c r="K21" s="226"/>
      <c r="L21" s="226"/>
      <c r="M21" s="226"/>
      <c r="N21" s="225"/>
      <c r="O21" s="223"/>
      <c r="P21" s="209"/>
      <c r="Q21" s="209"/>
      <c r="R21" s="209"/>
      <c r="S21" s="209"/>
      <c r="T21" s="209"/>
      <c r="U21" s="209"/>
      <c r="V21" s="209">
        <v>0.015405092592592593</v>
      </c>
      <c r="W21" s="209"/>
      <c r="X21" s="237">
        <v>0.015069444444444443</v>
      </c>
      <c r="Y21" s="231">
        <f t="shared" si="0"/>
        <v>0.015069444444444443</v>
      </c>
      <c r="Z21" s="252">
        <f t="shared" si="1"/>
        <v>6.944</v>
      </c>
      <c r="AA21" s="211">
        <f>IF(Y21="","",SUM(SECOND(Y21)/60))</f>
        <v>0.7</v>
      </c>
      <c r="AB21" s="211">
        <f t="shared" si="4"/>
        <v>21</v>
      </c>
      <c r="AC21" s="212">
        <f t="shared" si="5"/>
        <v>21.7</v>
      </c>
      <c r="AI21" s="257">
        <v>0.0044907407407407405</v>
      </c>
      <c r="AJ21" s="258">
        <v>0.004594907407407408</v>
      </c>
      <c r="AK21" s="258">
        <v>0.004652777777777777</v>
      </c>
      <c r="AL21" s="256">
        <f t="shared" si="2"/>
        <v>0.0044907407407407405</v>
      </c>
    </row>
    <row r="22" spans="1:38" s="213" customFormat="1" ht="13.5" customHeight="1">
      <c r="A22" s="214">
        <v>19</v>
      </c>
      <c r="B22" s="215" t="s">
        <v>422</v>
      </c>
      <c r="C22" s="217"/>
      <c r="D22" s="218"/>
      <c r="E22" s="219"/>
      <c r="F22" s="219"/>
      <c r="G22" s="219"/>
      <c r="H22" s="219"/>
      <c r="I22" s="219"/>
      <c r="J22" s="219"/>
      <c r="K22" s="219"/>
      <c r="L22" s="219"/>
      <c r="M22" s="219"/>
      <c r="N22" s="223"/>
      <c r="O22" s="223">
        <v>0.014560185185185183</v>
      </c>
      <c r="P22" s="210"/>
      <c r="Q22" s="210"/>
      <c r="R22" s="223"/>
      <c r="S22" s="223"/>
      <c r="T22" s="223"/>
      <c r="U22" s="223"/>
      <c r="V22" s="223"/>
      <c r="W22" s="223"/>
      <c r="X22" s="240"/>
      <c r="Y22" s="231">
        <f t="shared" si="0"/>
        <v>0.014560185185185183</v>
      </c>
      <c r="Z22" s="252">
        <f t="shared" si="1"/>
        <v>6.7093333333333325</v>
      </c>
      <c r="AA22" s="211">
        <f>IF(Y22="","",SUM(SECOND(Y22)/60))</f>
        <v>0.9666666666666667</v>
      </c>
      <c r="AB22" s="211">
        <f t="shared" si="4"/>
        <v>20</v>
      </c>
      <c r="AC22" s="212">
        <f t="shared" si="5"/>
        <v>20.966666666666665</v>
      </c>
      <c r="AI22" s="257">
        <v>0.004513888888888889</v>
      </c>
      <c r="AJ22" s="258">
        <v>0.004571759259259259</v>
      </c>
      <c r="AK22" s="258">
        <v>0.004594907407407408</v>
      </c>
      <c r="AL22" s="256">
        <f t="shared" si="2"/>
        <v>0.004513888888888889</v>
      </c>
    </row>
    <row r="23" spans="1:38" s="213" customFormat="1" ht="13.5" customHeight="1">
      <c r="A23" s="214">
        <v>20</v>
      </c>
      <c r="B23" s="215" t="s">
        <v>6</v>
      </c>
      <c r="C23" s="215"/>
      <c r="D23" s="216"/>
      <c r="E23" s="210"/>
      <c r="F23" s="226"/>
      <c r="G23" s="226"/>
      <c r="H23" s="226"/>
      <c r="I23" s="225">
        <v>0.01664351851851852</v>
      </c>
      <c r="J23" s="226"/>
      <c r="K23" s="226"/>
      <c r="L23" s="226"/>
      <c r="M23" s="226"/>
      <c r="N23" s="225"/>
      <c r="O23" s="225"/>
      <c r="P23" s="209"/>
      <c r="Q23" s="210"/>
      <c r="R23" s="225"/>
      <c r="S23" s="225"/>
      <c r="T23" s="225"/>
      <c r="U23" s="225"/>
      <c r="V23" s="225"/>
      <c r="W23" s="225"/>
      <c r="X23" s="239"/>
      <c r="Y23" s="231">
        <f t="shared" si="0"/>
        <v>0.01664351851851852</v>
      </c>
      <c r="Z23" s="252">
        <f t="shared" si="1"/>
        <v>7.36</v>
      </c>
      <c r="AA23" s="212"/>
      <c r="AB23" s="211">
        <f t="shared" si="4"/>
        <v>23</v>
      </c>
      <c r="AC23" s="212">
        <f t="shared" si="5"/>
        <v>23</v>
      </c>
      <c r="AI23" s="257">
        <v>0.004699074074074074</v>
      </c>
      <c r="AJ23" s="258">
        <v>0.004722222222222222</v>
      </c>
      <c r="AK23" s="258">
        <v>0.005231481481481482</v>
      </c>
      <c r="AL23" s="256">
        <f t="shared" si="2"/>
        <v>0.004699074074074074</v>
      </c>
    </row>
    <row r="24" spans="1:38" s="213" customFormat="1" ht="13.5" customHeight="1">
      <c r="A24" s="214">
        <v>21</v>
      </c>
      <c r="B24" s="215" t="s">
        <v>448</v>
      </c>
      <c r="C24" s="215"/>
      <c r="D24" s="224"/>
      <c r="E24" s="210"/>
      <c r="F24" s="226"/>
      <c r="G24" s="226"/>
      <c r="H24" s="226"/>
      <c r="I24" s="226"/>
      <c r="J24" s="226"/>
      <c r="K24" s="226"/>
      <c r="L24" s="226"/>
      <c r="M24" s="226"/>
      <c r="N24" s="225"/>
      <c r="O24" s="223"/>
      <c r="P24" s="209"/>
      <c r="Q24" s="209"/>
      <c r="R24" s="209"/>
      <c r="S24" s="209"/>
      <c r="T24" s="209"/>
      <c r="U24" s="209"/>
      <c r="V24" s="209"/>
      <c r="W24" s="210">
        <v>0.01894675925925926</v>
      </c>
      <c r="X24" s="237">
        <v>0.016041666666666666</v>
      </c>
      <c r="Y24" s="231">
        <f t="shared" si="0"/>
        <v>0.016041666666666666</v>
      </c>
      <c r="Z24" s="252">
        <f t="shared" si="1"/>
        <v>7.392</v>
      </c>
      <c r="AA24" s="211">
        <f>IF(Y24="","",SUM(SECOND(Y24)/60))</f>
        <v>0.1</v>
      </c>
      <c r="AB24" s="211">
        <f t="shared" si="4"/>
        <v>23</v>
      </c>
      <c r="AC24" s="212">
        <f t="shared" si="5"/>
        <v>23.1</v>
      </c>
      <c r="AI24" s="257">
        <v>0.004722222222222222</v>
      </c>
      <c r="AJ24" s="258">
        <v>0.005462962962962964</v>
      </c>
      <c r="AK24" s="258">
        <v>0.004837962962962963</v>
      </c>
      <c r="AL24" s="256">
        <f t="shared" si="2"/>
        <v>0.004722222222222222</v>
      </c>
    </row>
    <row r="25" spans="1:38" s="213" customFormat="1" ht="13.5" customHeight="1">
      <c r="A25" s="214">
        <v>22</v>
      </c>
      <c r="B25" s="217" t="s">
        <v>460</v>
      </c>
      <c r="C25" s="217"/>
      <c r="D25" s="218"/>
      <c r="E25" s="219"/>
      <c r="F25" s="219"/>
      <c r="G25" s="219"/>
      <c r="H25" s="219"/>
      <c r="I25" s="219"/>
      <c r="J25" s="219"/>
      <c r="K25" s="219"/>
      <c r="L25" s="219"/>
      <c r="M25" s="219"/>
      <c r="N25" s="220"/>
      <c r="O25" s="223"/>
      <c r="P25" s="209"/>
      <c r="Q25" s="209"/>
      <c r="R25" s="225"/>
      <c r="S25" s="225"/>
      <c r="T25" s="225"/>
      <c r="U25" s="225"/>
      <c r="V25" s="225"/>
      <c r="W25" s="225"/>
      <c r="X25" s="239"/>
      <c r="Y25" s="231">
        <f t="shared" si="0"/>
        <v>0</v>
      </c>
      <c r="Z25" s="252">
        <f t="shared" si="1"/>
        <v>0</v>
      </c>
      <c r="AA25" s="212"/>
      <c r="AB25" s="211"/>
      <c r="AC25" s="212"/>
      <c r="AI25" s="257">
        <v>0.004722222222222222</v>
      </c>
      <c r="AJ25" s="258">
        <v>0.0052662037037037035</v>
      </c>
      <c r="AK25" s="258">
        <v>0.0052893518518518515</v>
      </c>
      <c r="AL25" s="256">
        <f t="shared" si="2"/>
        <v>0.004722222222222222</v>
      </c>
    </row>
    <row r="26" spans="1:38" s="213" customFormat="1" ht="13.5" customHeight="1">
      <c r="A26" s="214">
        <v>23</v>
      </c>
      <c r="B26" s="215" t="s">
        <v>461</v>
      </c>
      <c r="C26" s="215"/>
      <c r="D26" s="224"/>
      <c r="E26" s="210"/>
      <c r="F26" s="226"/>
      <c r="G26" s="226"/>
      <c r="H26" s="226"/>
      <c r="I26" s="226"/>
      <c r="J26" s="226"/>
      <c r="K26" s="226"/>
      <c r="L26" s="226"/>
      <c r="M26" s="226"/>
      <c r="N26" s="225"/>
      <c r="O26" s="223"/>
      <c r="P26" s="209"/>
      <c r="Q26" s="209"/>
      <c r="R26" s="209"/>
      <c r="S26" s="209"/>
      <c r="T26" s="209"/>
      <c r="U26" s="209"/>
      <c r="V26" s="209"/>
      <c r="W26" s="219"/>
      <c r="X26" s="237"/>
      <c r="Y26" s="231">
        <f t="shared" si="0"/>
        <v>0</v>
      </c>
      <c r="Z26" s="252">
        <f t="shared" si="1"/>
        <v>0</v>
      </c>
      <c r="AA26" s="212"/>
      <c r="AB26" s="211"/>
      <c r="AC26" s="212"/>
      <c r="AI26" s="257">
        <v>0.004803240740740741</v>
      </c>
      <c r="AJ26" s="258">
        <v>0.005231481481481482</v>
      </c>
      <c r="AK26" s="258">
        <v>0.005162037037037037</v>
      </c>
      <c r="AL26" s="256">
        <f t="shared" si="2"/>
        <v>0.004803240740740741</v>
      </c>
    </row>
    <row r="27" spans="1:38" s="213" customFormat="1" ht="13.5" customHeight="1">
      <c r="A27" s="214">
        <v>24</v>
      </c>
      <c r="B27" s="215" t="s">
        <v>462</v>
      </c>
      <c r="C27" s="215"/>
      <c r="D27" s="224"/>
      <c r="E27" s="210"/>
      <c r="F27" s="226"/>
      <c r="G27" s="226"/>
      <c r="H27" s="226"/>
      <c r="I27" s="226"/>
      <c r="J27" s="226"/>
      <c r="K27" s="226"/>
      <c r="L27" s="226"/>
      <c r="M27" s="226"/>
      <c r="N27" s="225"/>
      <c r="O27" s="223"/>
      <c r="P27" s="209"/>
      <c r="Q27" s="209"/>
      <c r="R27" s="209"/>
      <c r="S27" s="209"/>
      <c r="T27" s="209"/>
      <c r="U27" s="209"/>
      <c r="V27" s="209"/>
      <c r="W27" s="219"/>
      <c r="X27" s="237"/>
      <c r="Y27" s="231">
        <f t="shared" si="0"/>
        <v>0</v>
      </c>
      <c r="Z27" s="252">
        <f t="shared" si="1"/>
        <v>0</v>
      </c>
      <c r="AA27" s="212"/>
      <c r="AB27" s="211"/>
      <c r="AC27" s="212"/>
      <c r="AI27" s="257">
        <v>0.004895833333333333</v>
      </c>
      <c r="AJ27" s="258">
        <v>0.006296296296296296</v>
      </c>
      <c r="AK27" s="258">
        <v>0.0061342592592592594</v>
      </c>
      <c r="AL27" s="256">
        <f t="shared" si="2"/>
        <v>0.004895833333333333</v>
      </c>
    </row>
    <row r="28" spans="1:38" s="213" customFormat="1" ht="13.5" customHeight="1">
      <c r="A28" s="214">
        <v>25</v>
      </c>
      <c r="B28" s="215" t="s">
        <v>427</v>
      </c>
      <c r="C28" s="215"/>
      <c r="D28" s="224"/>
      <c r="E28" s="210"/>
      <c r="F28" s="226"/>
      <c r="G28" s="226"/>
      <c r="H28" s="226"/>
      <c r="I28" s="226"/>
      <c r="J28" s="226"/>
      <c r="K28" s="226"/>
      <c r="L28" s="226"/>
      <c r="M28" s="226"/>
      <c r="N28" s="225"/>
      <c r="O28" s="223"/>
      <c r="P28" s="209"/>
      <c r="Q28" s="209"/>
      <c r="R28" s="209"/>
      <c r="S28" s="209"/>
      <c r="T28" s="209">
        <v>0.016944444444444443</v>
      </c>
      <c r="U28" s="209"/>
      <c r="V28" s="209"/>
      <c r="W28" s="209"/>
      <c r="X28" s="238">
        <v>0.017314814814814814</v>
      </c>
      <c r="Y28" s="231">
        <f t="shared" si="0"/>
        <v>0.016944444444444443</v>
      </c>
      <c r="Z28" s="252">
        <f t="shared" si="1"/>
        <v>7.68</v>
      </c>
      <c r="AA28" s="212"/>
      <c r="AB28" s="211">
        <f aca="true" t="shared" si="6" ref="AB28:AB43">IF(Y28="","",SUM(MINUTE(Y28)))</f>
        <v>24</v>
      </c>
      <c r="AC28" s="212">
        <f aca="true" t="shared" si="7" ref="AC28:AC43">IF(Y28="","",SUM(AB28+AA28))</f>
        <v>24</v>
      </c>
      <c r="AI28" s="257">
        <v>0.004976851851851852</v>
      </c>
      <c r="AJ28" s="258">
        <v>0.005277777777777777</v>
      </c>
      <c r="AK28" s="258">
        <v>0.005324074074074075</v>
      </c>
      <c r="AL28" s="256">
        <f t="shared" si="2"/>
        <v>0.004976851851851852</v>
      </c>
    </row>
    <row r="29" spans="1:38" s="213" customFormat="1" ht="13.5" customHeight="1">
      <c r="A29" s="214">
        <v>26</v>
      </c>
      <c r="B29" s="215" t="s">
        <v>428</v>
      </c>
      <c r="C29" s="215"/>
      <c r="D29" s="224"/>
      <c r="E29" s="210"/>
      <c r="F29" s="226"/>
      <c r="G29" s="226"/>
      <c r="H29" s="226"/>
      <c r="I29" s="226"/>
      <c r="J29" s="226"/>
      <c r="K29" s="226"/>
      <c r="L29" s="226"/>
      <c r="M29" s="226"/>
      <c r="N29" s="225"/>
      <c r="O29" s="223"/>
      <c r="P29" s="209"/>
      <c r="Q29" s="209"/>
      <c r="R29" s="209"/>
      <c r="S29" s="209"/>
      <c r="T29" s="210">
        <v>0.018148148148148146</v>
      </c>
      <c r="U29" s="209">
        <v>0.01636574074074074</v>
      </c>
      <c r="V29" s="209"/>
      <c r="W29" s="209"/>
      <c r="X29" s="238">
        <v>0.017453703703703704</v>
      </c>
      <c r="Y29" s="231">
        <f t="shared" si="0"/>
        <v>0.01636574074074074</v>
      </c>
      <c r="Z29" s="252">
        <f t="shared" si="1"/>
        <v>7.541333333333333</v>
      </c>
      <c r="AA29" s="211">
        <f>IF(Y29="","",SUM(SECOND(Y29)/60))</f>
        <v>0.5666666666666667</v>
      </c>
      <c r="AB29" s="211">
        <f t="shared" si="6"/>
        <v>23</v>
      </c>
      <c r="AC29" s="212">
        <f t="shared" si="7"/>
        <v>23.566666666666666</v>
      </c>
      <c r="AI29" s="257">
        <v>0.005</v>
      </c>
      <c r="AJ29" s="258">
        <v>0.005578703703703704</v>
      </c>
      <c r="AK29" s="258">
        <v>0.005451388888888888</v>
      </c>
      <c r="AL29" s="256">
        <f t="shared" si="2"/>
        <v>0.005</v>
      </c>
    </row>
    <row r="30" spans="1:38" s="213" customFormat="1" ht="13.5" customHeight="1">
      <c r="A30" s="214">
        <v>27</v>
      </c>
      <c r="B30" s="215" t="s">
        <v>429</v>
      </c>
      <c r="C30" s="215"/>
      <c r="D30" s="224"/>
      <c r="E30" s="210"/>
      <c r="F30" s="226"/>
      <c r="G30" s="226"/>
      <c r="H30" s="226"/>
      <c r="I30" s="226"/>
      <c r="J30" s="226"/>
      <c r="K30" s="226"/>
      <c r="L30" s="226"/>
      <c r="M30" s="226"/>
      <c r="N30" s="225"/>
      <c r="O30" s="223"/>
      <c r="P30" s="209"/>
      <c r="Q30" s="209"/>
      <c r="R30" s="209"/>
      <c r="S30" s="209"/>
      <c r="T30" s="210">
        <v>0.016944444444444443</v>
      </c>
      <c r="U30" s="209">
        <v>0.016296296296296295</v>
      </c>
      <c r="V30" s="209"/>
      <c r="W30" s="209"/>
      <c r="X30" s="237"/>
      <c r="Y30" s="231">
        <f t="shared" si="0"/>
        <v>0.016296296296296295</v>
      </c>
      <c r="Z30" s="252">
        <f t="shared" si="1"/>
        <v>7.509333333333333</v>
      </c>
      <c r="AA30" s="211">
        <f>IF(Y30="","",SUM(SECOND(Y30)/60))</f>
        <v>0.4666666666666667</v>
      </c>
      <c r="AB30" s="211">
        <f t="shared" si="6"/>
        <v>23</v>
      </c>
      <c r="AC30" s="212">
        <f t="shared" si="7"/>
        <v>23.466666666666665</v>
      </c>
      <c r="AI30" s="257">
        <v>0.005023148148148148</v>
      </c>
      <c r="AJ30" s="258">
        <v>0.0052662037037037035</v>
      </c>
      <c r="AK30" s="258">
        <v>0.0052893518518518515</v>
      </c>
      <c r="AL30" s="256">
        <f t="shared" si="2"/>
        <v>0.005023148148148148</v>
      </c>
    </row>
    <row r="31" spans="1:38" s="213" customFormat="1" ht="13.5" customHeight="1">
      <c r="A31" s="214">
        <f aca="true" t="shared" si="8" ref="A31:A44">SUM(A30+1)</f>
        <v>28</v>
      </c>
      <c r="B31" s="215" t="s">
        <v>430</v>
      </c>
      <c r="C31" s="215"/>
      <c r="D31" s="224"/>
      <c r="E31" s="210"/>
      <c r="F31" s="226"/>
      <c r="G31" s="226"/>
      <c r="H31" s="226"/>
      <c r="I31" s="226"/>
      <c r="J31" s="226"/>
      <c r="K31" s="226"/>
      <c r="L31" s="226"/>
      <c r="M31" s="226"/>
      <c r="N31" s="225"/>
      <c r="O31" s="223"/>
      <c r="P31" s="209"/>
      <c r="Q31" s="209"/>
      <c r="R31" s="209"/>
      <c r="S31" s="209"/>
      <c r="T31" s="210">
        <v>0.016944444444444443</v>
      </c>
      <c r="U31" s="209">
        <v>0.016238425925925924</v>
      </c>
      <c r="V31" s="209"/>
      <c r="W31" s="209"/>
      <c r="X31" s="237"/>
      <c r="Y31" s="231">
        <f t="shared" si="0"/>
        <v>0.016238425925925924</v>
      </c>
      <c r="Z31" s="252">
        <f t="shared" si="1"/>
        <v>7.482666666666667</v>
      </c>
      <c r="AA31" s="211">
        <f>IF(Y31="","",SUM(SECOND(Y31)/60))</f>
        <v>0.38333333333333336</v>
      </c>
      <c r="AB31" s="211">
        <f t="shared" si="6"/>
        <v>23</v>
      </c>
      <c r="AC31" s="212">
        <f t="shared" si="7"/>
        <v>23.383333333333333</v>
      </c>
      <c r="AI31" s="257">
        <v>0.005069444444444444</v>
      </c>
      <c r="AJ31" s="258">
        <v>0.0053125</v>
      </c>
      <c r="AK31" s="258">
        <v>0.005335648148148148</v>
      </c>
      <c r="AL31" s="256">
        <f t="shared" si="2"/>
        <v>0.005069444444444444</v>
      </c>
    </row>
    <row r="32" spans="1:38" s="213" customFormat="1" ht="13.5" customHeight="1">
      <c r="A32" s="214">
        <f t="shared" si="8"/>
        <v>29</v>
      </c>
      <c r="B32" s="215" t="s">
        <v>449</v>
      </c>
      <c r="C32" s="215"/>
      <c r="D32" s="224"/>
      <c r="E32" s="210"/>
      <c r="F32" s="226"/>
      <c r="G32" s="226"/>
      <c r="H32" s="226"/>
      <c r="I32" s="226"/>
      <c r="J32" s="226"/>
      <c r="K32" s="226"/>
      <c r="L32" s="226"/>
      <c r="M32" s="226"/>
      <c r="N32" s="225"/>
      <c r="O32" s="223"/>
      <c r="P32" s="209"/>
      <c r="Q32" s="209"/>
      <c r="R32" s="209"/>
      <c r="S32" s="209"/>
      <c r="T32" s="209"/>
      <c r="U32" s="209"/>
      <c r="V32" s="209"/>
      <c r="W32" s="209"/>
      <c r="X32" s="237">
        <v>0.01699074074074074</v>
      </c>
      <c r="Y32" s="231">
        <f t="shared" si="0"/>
        <v>0.01699074074074074</v>
      </c>
      <c r="Z32" s="252">
        <f t="shared" si="1"/>
        <v>7.68</v>
      </c>
      <c r="AA32" s="212"/>
      <c r="AB32" s="211">
        <f t="shared" si="6"/>
        <v>24</v>
      </c>
      <c r="AC32" s="212">
        <f t="shared" si="7"/>
        <v>24</v>
      </c>
      <c r="AI32" s="257">
        <v>0.005092592592592592</v>
      </c>
      <c r="AJ32" s="258">
        <v>0.0052893518518518515</v>
      </c>
      <c r="AK32" s="258">
        <v>0.0051736111111111115</v>
      </c>
      <c r="AL32" s="256">
        <f t="shared" si="2"/>
        <v>0.005092592592592592</v>
      </c>
    </row>
    <row r="33" spans="1:38" s="213" customFormat="1" ht="13.5" customHeight="1">
      <c r="A33" s="214">
        <f t="shared" si="8"/>
        <v>30</v>
      </c>
      <c r="B33" s="215" t="s">
        <v>263</v>
      </c>
      <c r="C33" s="215"/>
      <c r="D33" s="227"/>
      <c r="E33" s="228"/>
      <c r="F33" s="222"/>
      <c r="G33" s="222"/>
      <c r="H33" s="222"/>
      <c r="I33" s="222"/>
      <c r="J33" s="222"/>
      <c r="K33" s="222"/>
      <c r="L33" s="222"/>
      <c r="M33" s="222">
        <v>0.01900462962962963</v>
      </c>
      <c r="N33" s="223"/>
      <c r="O33" s="223"/>
      <c r="P33" s="210">
        <v>0.01840277777777778</v>
      </c>
      <c r="Q33" s="209">
        <v>0.017372685185185185</v>
      </c>
      <c r="R33" s="222">
        <v>0.017951388888888888</v>
      </c>
      <c r="S33" s="222"/>
      <c r="T33" s="222">
        <v>0.018587962962962962</v>
      </c>
      <c r="U33" s="222">
        <v>0.018831018518518518</v>
      </c>
      <c r="V33" s="222"/>
      <c r="W33" s="222"/>
      <c r="X33" s="241"/>
      <c r="Y33" s="231">
        <f t="shared" si="0"/>
        <v>0.017372685185185185</v>
      </c>
      <c r="Z33" s="252">
        <f t="shared" si="1"/>
        <v>8</v>
      </c>
      <c r="AA33" s="212"/>
      <c r="AB33" s="211">
        <f t="shared" si="6"/>
        <v>25</v>
      </c>
      <c r="AC33" s="212">
        <f t="shared" si="7"/>
        <v>25</v>
      </c>
      <c r="AI33" s="257">
        <v>0.005185185185185185</v>
      </c>
      <c r="AJ33" s="258">
        <v>0.005821759259259259</v>
      </c>
      <c r="AK33" s="258">
        <v>0.0059490740740740745</v>
      </c>
      <c r="AL33" s="256">
        <f t="shared" si="2"/>
        <v>0.005185185185185185</v>
      </c>
    </row>
    <row r="34" spans="1:38" s="213" customFormat="1" ht="13.5" customHeight="1">
      <c r="A34" s="214">
        <f t="shared" si="8"/>
        <v>31</v>
      </c>
      <c r="B34" s="215" t="s">
        <v>452</v>
      </c>
      <c r="C34" s="215"/>
      <c r="D34" s="224"/>
      <c r="E34" s="210"/>
      <c r="F34" s="226"/>
      <c r="G34" s="226"/>
      <c r="H34" s="226"/>
      <c r="I34" s="226"/>
      <c r="J34" s="226"/>
      <c r="K34" s="226"/>
      <c r="L34" s="226"/>
      <c r="M34" s="226"/>
      <c r="N34" s="225"/>
      <c r="O34" s="223"/>
      <c r="P34" s="209"/>
      <c r="Q34" s="209"/>
      <c r="R34" s="209"/>
      <c r="S34" s="209"/>
      <c r="T34" s="209"/>
      <c r="U34" s="209"/>
      <c r="V34" s="209"/>
      <c r="W34" s="219"/>
      <c r="X34" s="237">
        <v>0.01962962962962963</v>
      </c>
      <c r="Y34" s="231">
        <f t="shared" si="0"/>
        <v>0.01962962962962963</v>
      </c>
      <c r="Z34" s="252">
        <f t="shared" si="1"/>
        <v>8.96</v>
      </c>
      <c r="AA34" s="212"/>
      <c r="AB34" s="211">
        <f t="shared" si="6"/>
        <v>28</v>
      </c>
      <c r="AC34" s="212">
        <f t="shared" si="7"/>
        <v>28</v>
      </c>
      <c r="AI34" s="257">
        <v>0.005219907407407407</v>
      </c>
      <c r="AJ34" s="258">
        <v>0.006030092592592593</v>
      </c>
      <c r="AK34" s="258">
        <v>0.006018518518518518</v>
      </c>
      <c r="AL34" s="256">
        <f t="shared" si="2"/>
        <v>0.005219907407407407</v>
      </c>
    </row>
    <row r="35" spans="1:38" s="213" customFormat="1" ht="13.5" customHeight="1">
      <c r="A35" s="214">
        <f t="shared" si="8"/>
        <v>32</v>
      </c>
      <c r="B35" s="215" t="s">
        <v>450</v>
      </c>
      <c r="C35" s="215"/>
      <c r="D35" s="224"/>
      <c r="E35" s="210"/>
      <c r="F35" s="226"/>
      <c r="G35" s="226"/>
      <c r="H35" s="226"/>
      <c r="I35" s="226"/>
      <c r="J35" s="226"/>
      <c r="K35" s="226"/>
      <c r="L35" s="226"/>
      <c r="M35" s="226"/>
      <c r="N35" s="225"/>
      <c r="O35" s="223"/>
      <c r="P35" s="209"/>
      <c r="Q35" s="209"/>
      <c r="R35" s="209"/>
      <c r="S35" s="209"/>
      <c r="T35" s="209"/>
      <c r="U35" s="209"/>
      <c r="V35" s="209"/>
      <c r="W35" s="209"/>
      <c r="X35" s="237">
        <v>0.019594907407407405</v>
      </c>
      <c r="Y35" s="231">
        <f t="shared" si="0"/>
        <v>0.019594907407407405</v>
      </c>
      <c r="Z35" s="252">
        <f t="shared" si="1"/>
        <v>8.96</v>
      </c>
      <c r="AA35" s="212"/>
      <c r="AB35" s="211">
        <f t="shared" si="6"/>
        <v>28</v>
      </c>
      <c r="AC35" s="212">
        <f t="shared" si="7"/>
        <v>28</v>
      </c>
      <c r="AI35" s="257">
        <v>0.00537037037037037</v>
      </c>
      <c r="AJ35" s="258">
        <v>0.0052430555555555555</v>
      </c>
      <c r="AK35" s="258">
        <v>0.005844907407407407</v>
      </c>
      <c r="AL35" s="256">
        <f t="shared" si="2"/>
        <v>0.0052430555555555555</v>
      </c>
    </row>
    <row r="36" spans="1:38" s="213" customFormat="1" ht="13.5" customHeight="1">
      <c r="A36" s="214">
        <f t="shared" si="8"/>
        <v>33</v>
      </c>
      <c r="B36" s="215" t="s">
        <v>444</v>
      </c>
      <c r="C36" s="215"/>
      <c r="D36" s="224"/>
      <c r="E36" s="210"/>
      <c r="F36" s="226"/>
      <c r="G36" s="226"/>
      <c r="H36" s="226"/>
      <c r="I36" s="226"/>
      <c r="J36" s="226"/>
      <c r="K36" s="226"/>
      <c r="L36" s="226"/>
      <c r="M36" s="226"/>
      <c r="N36" s="225"/>
      <c r="O36" s="223"/>
      <c r="P36" s="209"/>
      <c r="Q36" s="209"/>
      <c r="R36" s="209"/>
      <c r="S36" s="209"/>
      <c r="T36" s="209"/>
      <c r="U36" s="209"/>
      <c r="V36" s="209"/>
      <c r="W36" s="209">
        <v>0.018703703703703705</v>
      </c>
      <c r="X36" s="237"/>
      <c r="Y36" s="231">
        <f t="shared" si="0"/>
        <v>0.018703703703703705</v>
      </c>
      <c r="Z36" s="252">
        <f t="shared" si="1"/>
        <v>8.32</v>
      </c>
      <c r="AA36" s="212"/>
      <c r="AB36" s="211">
        <f t="shared" si="6"/>
        <v>26</v>
      </c>
      <c r="AC36" s="212">
        <f t="shared" si="7"/>
        <v>26</v>
      </c>
      <c r="AI36" s="257">
        <v>0.00525462962962963</v>
      </c>
      <c r="AJ36" s="258">
        <v>0.005787037037037038</v>
      </c>
      <c r="AK36" s="258">
        <v>0.0062268518518518515</v>
      </c>
      <c r="AL36" s="256">
        <f t="shared" si="2"/>
        <v>0.00525462962962963</v>
      </c>
    </row>
    <row r="37" spans="1:38" s="213" customFormat="1" ht="13.5" customHeight="1">
      <c r="A37" s="214">
        <f t="shared" si="8"/>
        <v>34</v>
      </c>
      <c r="B37" s="215" t="s">
        <v>431</v>
      </c>
      <c r="C37" s="215"/>
      <c r="D37" s="224"/>
      <c r="E37" s="210"/>
      <c r="F37" s="226"/>
      <c r="G37" s="226"/>
      <c r="H37" s="226"/>
      <c r="I37" s="226"/>
      <c r="J37" s="226"/>
      <c r="K37" s="226"/>
      <c r="L37" s="226"/>
      <c r="M37" s="226"/>
      <c r="N37" s="225"/>
      <c r="O37" s="223"/>
      <c r="P37" s="209"/>
      <c r="Q37" s="209"/>
      <c r="R37" s="209"/>
      <c r="S37" s="209"/>
      <c r="T37" s="210">
        <v>0.016944444444444443</v>
      </c>
      <c r="U37" s="209">
        <v>0.016400462962962964</v>
      </c>
      <c r="V37" s="209"/>
      <c r="W37" s="209"/>
      <c r="X37" s="237"/>
      <c r="Y37" s="231">
        <f t="shared" si="0"/>
        <v>0.016400462962962964</v>
      </c>
      <c r="Z37" s="252">
        <f t="shared" si="1"/>
        <v>7.36</v>
      </c>
      <c r="AA37" s="212"/>
      <c r="AB37" s="211">
        <f t="shared" si="6"/>
        <v>23</v>
      </c>
      <c r="AC37" s="212">
        <f t="shared" si="7"/>
        <v>23</v>
      </c>
      <c r="AI37" s="257">
        <v>0.0052662037037037035</v>
      </c>
      <c r="AJ37" s="258">
        <v>0.005462962962962964</v>
      </c>
      <c r="AK37" s="258">
        <v>0.005694444444444444</v>
      </c>
      <c r="AL37" s="256">
        <f t="shared" si="2"/>
        <v>0.0052662037037037035</v>
      </c>
    </row>
    <row r="38" spans="1:38" s="213" customFormat="1" ht="13.5" customHeight="1">
      <c r="A38" s="214">
        <f t="shared" si="8"/>
        <v>35</v>
      </c>
      <c r="B38" s="215" t="s">
        <v>264</v>
      </c>
      <c r="C38" s="215"/>
      <c r="D38" s="216"/>
      <c r="E38" s="210"/>
      <c r="F38" s="210"/>
      <c r="G38" s="210"/>
      <c r="H38" s="210"/>
      <c r="I38" s="210">
        <v>0.015</v>
      </c>
      <c r="J38" s="210">
        <v>0.014548611111111111</v>
      </c>
      <c r="K38" s="210">
        <v>0.015358796296296296</v>
      </c>
      <c r="L38" s="210"/>
      <c r="M38" s="210">
        <v>0.014814814814814814</v>
      </c>
      <c r="N38" s="210">
        <v>0.01513888888888889</v>
      </c>
      <c r="O38" s="210">
        <v>0.014791666666666668</v>
      </c>
      <c r="P38" s="210">
        <v>0.017291666666666667</v>
      </c>
      <c r="Q38" s="210">
        <v>0.01486111111111111</v>
      </c>
      <c r="R38" s="222">
        <v>0.01542824074074074</v>
      </c>
      <c r="S38" s="223">
        <v>0.014537037037037038</v>
      </c>
      <c r="T38" s="222">
        <v>0.015671296296296298</v>
      </c>
      <c r="U38" s="222"/>
      <c r="V38" s="222"/>
      <c r="W38" s="222"/>
      <c r="X38" s="241"/>
      <c r="Y38" s="231">
        <f t="shared" si="0"/>
        <v>0.014537037037037038</v>
      </c>
      <c r="Z38" s="252">
        <f t="shared" si="1"/>
        <v>6.698666666666667</v>
      </c>
      <c r="AA38" s="211">
        <f>IF(Y38="","",SUM(SECOND(Y38)/60))</f>
        <v>0.9333333333333333</v>
      </c>
      <c r="AB38" s="211">
        <f t="shared" si="6"/>
        <v>20</v>
      </c>
      <c r="AC38" s="212">
        <f t="shared" si="7"/>
        <v>20.933333333333334</v>
      </c>
      <c r="AI38" s="257">
        <v>0.005324074074074075</v>
      </c>
      <c r="AJ38" s="258">
        <v>0.005277777777777777</v>
      </c>
      <c r="AK38" s="258">
        <v>0.005324074074074075</v>
      </c>
      <c r="AL38" s="256">
        <f t="shared" si="2"/>
        <v>0.005277777777777777</v>
      </c>
    </row>
    <row r="39" spans="1:38" s="213" customFormat="1" ht="13.5" customHeight="1">
      <c r="A39" s="214">
        <f t="shared" si="8"/>
        <v>36</v>
      </c>
      <c r="B39" s="215" t="s">
        <v>443</v>
      </c>
      <c r="C39" s="215"/>
      <c r="D39" s="224"/>
      <c r="E39" s="210"/>
      <c r="F39" s="226"/>
      <c r="G39" s="226"/>
      <c r="H39" s="226"/>
      <c r="I39" s="226"/>
      <c r="J39" s="226"/>
      <c r="K39" s="226"/>
      <c r="L39" s="226"/>
      <c r="M39" s="226"/>
      <c r="N39" s="225"/>
      <c r="O39" s="223"/>
      <c r="P39" s="209"/>
      <c r="Q39" s="209"/>
      <c r="R39" s="209"/>
      <c r="S39" s="209"/>
      <c r="T39" s="209"/>
      <c r="U39" s="209"/>
      <c r="V39" s="209"/>
      <c r="W39" s="209">
        <v>0.018298611111111113</v>
      </c>
      <c r="X39" s="237"/>
      <c r="Y39" s="231">
        <f t="shared" si="0"/>
        <v>0.018298611111111113</v>
      </c>
      <c r="Z39" s="252">
        <f t="shared" si="1"/>
        <v>8.32</v>
      </c>
      <c r="AA39" s="212"/>
      <c r="AB39" s="211">
        <f t="shared" si="6"/>
        <v>26</v>
      </c>
      <c r="AC39" s="212">
        <f t="shared" si="7"/>
        <v>26</v>
      </c>
      <c r="AI39" s="257">
        <v>0.005300925925925925</v>
      </c>
      <c r="AJ39" s="258">
        <v>0.005625</v>
      </c>
      <c r="AK39" s="258">
        <v>0.005416666666666667</v>
      </c>
      <c r="AL39" s="256">
        <f t="shared" si="2"/>
        <v>0.005300925925925925</v>
      </c>
    </row>
    <row r="40" spans="1:38" s="213" customFormat="1" ht="13.5" customHeight="1">
      <c r="A40" s="214">
        <f t="shared" si="8"/>
        <v>37</v>
      </c>
      <c r="B40" s="215" t="s">
        <v>451</v>
      </c>
      <c r="C40" s="215"/>
      <c r="D40" s="224"/>
      <c r="E40" s="210"/>
      <c r="F40" s="226"/>
      <c r="G40" s="226"/>
      <c r="H40" s="226"/>
      <c r="I40" s="226"/>
      <c r="J40" s="226"/>
      <c r="K40" s="226"/>
      <c r="L40" s="226"/>
      <c r="M40" s="226"/>
      <c r="N40" s="225"/>
      <c r="O40" s="223"/>
      <c r="P40" s="209"/>
      <c r="Q40" s="209"/>
      <c r="R40" s="209"/>
      <c r="S40" s="209"/>
      <c r="T40" s="209"/>
      <c r="U40" s="209"/>
      <c r="V40" s="209"/>
      <c r="W40" s="219"/>
      <c r="X40" s="237">
        <v>0.018587962962962962</v>
      </c>
      <c r="Y40" s="231">
        <f t="shared" si="0"/>
        <v>0.018587962962962962</v>
      </c>
      <c r="Z40" s="252">
        <f t="shared" si="1"/>
        <v>8.32</v>
      </c>
      <c r="AA40" s="212"/>
      <c r="AB40" s="211">
        <f t="shared" si="6"/>
        <v>26</v>
      </c>
      <c r="AC40" s="212">
        <f t="shared" si="7"/>
        <v>26</v>
      </c>
      <c r="AI40" s="257">
        <v>0.005324074074074075</v>
      </c>
      <c r="AJ40" s="258">
        <v>0.00568287037037037</v>
      </c>
      <c r="AK40" s="258">
        <v>0.005590277777777778</v>
      </c>
      <c r="AL40" s="256">
        <f t="shared" si="2"/>
        <v>0.005324074074074075</v>
      </c>
    </row>
    <row r="41" spans="1:38" s="213" customFormat="1" ht="13.5" customHeight="1">
      <c r="A41" s="214">
        <f t="shared" si="8"/>
        <v>38</v>
      </c>
      <c r="B41" s="215" t="s">
        <v>441</v>
      </c>
      <c r="C41" s="215"/>
      <c r="D41" s="224"/>
      <c r="E41" s="210"/>
      <c r="F41" s="226"/>
      <c r="G41" s="226"/>
      <c r="H41" s="226"/>
      <c r="I41" s="226"/>
      <c r="J41" s="226"/>
      <c r="K41" s="226"/>
      <c r="L41" s="226"/>
      <c r="M41" s="226"/>
      <c r="N41" s="225"/>
      <c r="O41" s="223"/>
      <c r="P41" s="209"/>
      <c r="Q41" s="209"/>
      <c r="R41" s="209"/>
      <c r="S41" s="209"/>
      <c r="T41" s="209"/>
      <c r="U41" s="209"/>
      <c r="V41" s="209">
        <v>0.01916666666666667</v>
      </c>
      <c r="W41" s="209"/>
      <c r="X41" s="237"/>
      <c r="Y41" s="231">
        <f t="shared" si="0"/>
        <v>0.01916666666666667</v>
      </c>
      <c r="Z41" s="252">
        <f t="shared" si="1"/>
        <v>8.64</v>
      </c>
      <c r="AA41" s="212"/>
      <c r="AB41" s="211">
        <f t="shared" si="6"/>
        <v>27</v>
      </c>
      <c r="AC41" s="212">
        <f t="shared" si="7"/>
        <v>27</v>
      </c>
      <c r="AI41" s="257">
        <v>0.005347222222222222</v>
      </c>
      <c r="AJ41" s="258">
        <v>0.006273148148148148</v>
      </c>
      <c r="AK41" s="258">
        <v>0.0061342592592592594</v>
      </c>
      <c r="AL41" s="256">
        <f t="shared" si="2"/>
        <v>0.005347222222222222</v>
      </c>
    </row>
    <row r="42" spans="1:38" s="213" customFormat="1" ht="13.5" customHeight="1">
      <c r="A42" s="214">
        <f t="shared" si="8"/>
        <v>39</v>
      </c>
      <c r="B42" s="215" t="s">
        <v>432</v>
      </c>
      <c r="C42" s="215"/>
      <c r="D42" s="224"/>
      <c r="E42" s="210"/>
      <c r="F42" s="226"/>
      <c r="G42" s="226"/>
      <c r="H42" s="226"/>
      <c r="I42" s="226"/>
      <c r="J42" s="226"/>
      <c r="K42" s="226"/>
      <c r="L42" s="226"/>
      <c r="M42" s="226"/>
      <c r="N42" s="225"/>
      <c r="O42" s="223"/>
      <c r="P42" s="209"/>
      <c r="Q42" s="209"/>
      <c r="R42" s="209"/>
      <c r="S42" s="209"/>
      <c r="T42" s="209">
        <v>0.019074074074074073</v>
      </c>
      <c r="U42" s="209"/>
      <c r="V42" s="209"/>
      <c r="W42" s="209">
        <v>0.01678240740740741</v>
      </c>
      <c r="X42" s="237">
        <v>0.01712962962962963</v>
      </c>
      <c r="Y42" s="231">
        <f t="shared" si="0"/>
        <v>0.01678240740740741</v>
      </c>
      <c r="Z42" s="252">
        <f t="shared" si="1"/>
        <v>7.68</v>
      </c>
      <c r="AA42" s="212"/>
      <c r="AB42" s="211">
        <f t="shared" si="6"/>
        <v>24</v>
      </c>
      <c r="AC42" s="212">
        <f t="shared" si="7"/>
        <v>24</v>
      </c>
      <c r="AI42" s="257">
        <v>0.005497685185185185</v>
      </c>
      <c r="AJ42" s="258">
        <v>0.005648148148148148</v>
      </c>
      <c r="AK42" s="258">
        <v>0.00542824074074074</v>
      </c>
      <c r="AL42" s="256">
        <f t="shared" si="2"/>
        <v>0.00542824074074074</v>
      </c>
    </row>
    <row r="43" spans="1:38" s="213" customFormat="1" ht="13.5" customHeight="1">
      <c r="A43" s="214">
        <f t="shared" si="8"/>
        <v>40</v>
      </c>
      <c r="B43" s="215" t="s">
        <v>463</v>
      </c>
      <c r="C43" s="217"/>
      <c r="D43" s="218"/>
      <c r="E43" s="219"/>
      <c r="F43" s="219"/>
      <c r="G43" s="219"/>
      <c r="H43" s="219"/>
      <c r="I43" s="219"/>
      <c r="J43" s="219"/>
      <c r="K43" s="219"/>
      <c r="L43" s="219"/>
      <c r="M43" s="219"/>
      <c r="N43" s="220"/>
      <c r="O43" s="220"/>
      <c r="P43" s="220"/>
      <c r="Q43" s="210">
        <v>0.019282407407407408</v>
      </c>
      <c r="R43" s="225">
        <v>0.01875</v>
      </c>
      <c r="S43" s="225"/>
      <c r="T43" s="225"/>
      <c r="U43" s="225"/>
      <c r="V43" s="225"/>
      <c r="W43" s="225"/>
      <c r="X43" s="239"/>
      <c r="Y43" s="231">
        <f t="shared" si="0"/>
        <v>0.01875</v>
      </c>
      <c r="Z43" s="252">
        <f t="shared" si="1"/>
        <v>8.64</v>
      </c>
      <c r="AA43" s="212"/>
      <c r="AB43" s="211">
        <f t="shared" si="6"/>
        <v>27</v>
      </c>
      <c r="AC43" s="212">
        <f t="shared" si="7"/>
        <v>27</v>
      </c>
      <c r="AI43" s="257">
        <v>0.00542824074074074</v>
      </c>
      <c r="AJ43" s="258">
        <v>0.006030092592592593</v>
      </c>
      <c r="AK43" s="258">
        <v>0.006122685185185185</v>
      </c>
      <c r="AL43" s="256">
        <f t="shared" si="2"/>
        <v>0.00542824074074074</v>
      </c>
    </row>
    <row r="44" spans="1:38" s="213" customFormat="1" ht="13.5" customHeight="1">
      <c r="A44" s="214">
        <f t="shared" si="8"/>
        <v>41</v>
      </c>
      <c r="B44" s="215" t="s">
        <v>464</v>
      </c>
      <c r="C44" s="215"/>
      <c r="D44" s="224"/>
      <c r="E44" s="210"/>
      <c r="F44" s="226"/>
      <c r="G44" s="226"/>
      <c r="H44" s="226"/>
      <c r="I44" s="226"/>
      <c r="J44" s="226"/>
      <c r="K44" s="226"/>
      <c r="L44" s="226"/>
      <c r="M44" s="226"/>
      <c r="N44" s="225"/>
      <c r="O44" s="223"/>
      <c r="P44" s="209"/>
      <c r="Q44" s="209"/>
      <c r="R44" s="209"/>
      <c r="S44" s="209"/>
      <c r="T44" s="209"/>
      <c r="U44" s="209"/>
      <c r="V44" s="209"/>
      <c r="W44" s="219"/>
      <c r="X44" s="237"/>
      <c r="Y44" s="231">
        <f t="shared" si="0"/>
        <v>0</v>
      </c>
      <c r="Z44" s="252">
        <f t="shared" si="1"/>
        <v>0</v>
      </c>
      <c r="AA44" s="212"/>
      <c r="AB44" s="211"/>
      <c r="AC44" s="212"/>
      <c r="AI44" s="257">
        <v>0.005497685185185185</v>
      </c>
      <c r="AJ44" s="258">
        <v>0.0059722222222222225</v>
      </c>
      <c r="AK44" s="258">
        <v>0.006261574074074075</v>
      </c>
      <c r="AL44" s="256">
        <f t="shared" si="2"/>
        <v>0.005497685185185185</v>
      </c>
    </row>
    <row r="45" spans="2:38" s="213" customFormat="1" ht="13.5" customHeight="1" thickBot="1">
      <c r="B45" s="232"/>
      <c r="C45" s="232"/>
      <c r="D45" s="242"/>
      <c r="E45" s="243"/>
      <c r="F45" s="244"/>
      <c r="G45" s="244"/>
      <c r="H45" s="244"/>
      <c r="I45" s="244"/>
      <c r="J45" s="244"/>
      <c r="K45" s="244"/>
      <c r="L45" s="244"/>
      <c r="M45" s="244"/>
      <c r="N45" s="245"/>
      <c r="O45" s="246"/>
      <c r="P45" s="247"/>
      <c r="Q45" s="247"/>
      <c r="R45" s="247"/>
      <c r="S45" s="247"/>
      <c r="T45" s="247"/>
      <c r="U45" s="247"/>
      <c r="V45" s="247"/>
      <c r="W45" s="247"/>
      <c r="X45" s="248"/>
      <c r="Y45" s="231">
        <f t="shared" si="0"/>
        <v>0</v>
      </c>
      <c r="Z45" s="252">
        <f t="shared" si="1"/>
        <v>0</v>
      </c>
      <c r="AA45" s="212"/>
      <c r="AB45" s="211">
        <f>IF(Y45="","",SUM(MINUTE(Y45)))</f>
        <v>0</v>
      </c>
      <c r="AC45" s="212">
        <f>IF(Y45="","",SUM(AB45+AA45))</f>
        <v>0</v>
      </c>
      <c r="AI45" s="259"/>
      <c r="AJ45" s="260"/>
      <c r="AK45" s="260"/>
      <c r="AL45" s="261">
        <f t="shared" si="2"/>
      </c>
    </row>
    <row r="46" spans="14:29" s="213" customFormat="1" ht="13.5" customHeight="1">
      <c r="N46" s="229"/>
      <c r="O46" s="229"/>
      <c r="P46" s="229"/>
      <c r="Q46" s="229"/>
      <c r="Y46" s="249"/>
      <c r="AA46" s="212"/>
      <c r="AB46" s="211">
        <f>IF(Y46="","",SUM(MINUTE(Y46)))</f>
      </c>
      <c r="AC46" s="212">
        <f>IF(Y46="","",SUM(AB46+AA46))</f>
      </c>
    </row>
    <row r="47" spans="4:29" s="213" customFormat="1" ht="13.5" customHeight="1">
      <c r="D47" s="213">
        <f>COUNTIF(D4:D44,"&gt;0")</f>
        <v>1</v>
      </c>
      <c r="E47" s="213">
        <f aca="true" t="shared" si="9" ref="E47:U47">COUNTIF(E4:E45,"&gt;0")</f>
        <v>0</v>
      </c>
      <c r="F47" s="213">
        <f t="shared" si="9"/>
        <v>1</v>
      </c>
      <c r="G47" s="213">
        <f t="shared" si="9"/>
        <v>1</v>
      </c>
      <c r="H47" s="213">
        <f t="shared" si="9"/>
        <v>1</v>
      </c>
      <c r="I47" s="213">
        <f t="shared" si="9"/>
        <v>3</v>
      </c>
      <c r="J47" s="213">
        <f t="shared" si="9"/>
        <v>2</v>
      </c>
      <c r="K47" s="213">
        <f t="shared" si="9"/>
        <v>1</v>
      </c>
      <c r="L47" s="213">
        <f t="shared" si="9"/>
        <v>1</v>
      </c>
      <c r="M47" s="213">
        <f t="shared" si="9"/>
        <v>3</v>
      </c>
      <c r="N47" s="213">
        <f t="shared" si="9"/>
        <v>2</v>
      </c>
      <c r="O47" s="213">
        <f t="shared" si="9"/>
        <v>3</v>
      </c>
      <c r="P47" s="213">
        <f t="shared" si="9"/>
        <v>4</v>
      </c>
      <c r="Q47" s="213">
        <f t="shared" si="9"/>
        <v>4</v>
      </c>
      <c r="R47" s="213">
        <f t="shared" si="9"/>
        <v>5</v>
      </c>
      <c r="S47" s="213">
        <f t="shared" si="9"/>
        <v>5</v>
      </c>
      <c r="T47" s="213">
        <f t="shared" si="9"/>
        <v>11</v>
      </c>
      <c r="U47" s="213">
        <f t="shared" si="9"/>
        <v>11</v>
      </c>
      <c r="V47" s="213">
        <f>COUNTIF(V4:V46,"&gt;0")</f>
        <v>11</v>
      </c>
      <c r="W47" s="213">
        <f>COUNTIF(W4:W46,"&gt;0")</f>
        <v>13</v>
      </c>
      <c r="X47" s="213">
        <f>COUNTIF(X4:X46,"&gt;0")</f>
        <v>15</v>
      </c>
      <c r="Y47" s="250"/>
      <c r="AA47" s="212"/>
      <c r="AB47" s="211">
        <f>IF(Y47="","",SUM(MINUTE(Y47)))</f>
      </c>
      <c r="AC47" s="212">
        <f>IF(Y47="","",SUM(AB47+AA47))</f>
      </c>
    </row>
    <row r="48" spans="14:29" s="213" customFormat="1" ht="13.5" customHeight="1"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50"/>
      <c r="AA48" s="212"/>
      <c r="AB48" s="211">
        <f>IF(Y48="","",SUM(MINUTE(Y48)))</f>
      </c>
      <c r="AC48" s="212">
        <f>IF(Y48="","",SUM(AB48+AA48))</f>
      </c>
    </row>
    <row r="49" spans="14:29" s="213" customFormat="1" ht="13.5" customHeight="1"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50"/>
      <c r="AA49" s="212"/>
      <c r="AB49" s="211">
        <f>IF(Y49="","",SUM(MINUTE(Y49)))</f>
      </c>
      <c r="AC49" s="212">
        <f>IF(Y49="","",SUM(AB49+AA49))</f>
      </c>
    </row>
    <row r="50" spans="14:27" s="213" customFormat="1" ht="13.5" customHeight="1"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50"/>
      <c r="AA50" s="212"/>
    </row>
    <row r="51" spans="14:27" s="213" customFormat="1" ht="13.5" customHeight="1"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50"/>
      <c r="AA51" s="212"/>
    </row>
    <row r="52" spans="14:27" s="213" customFormat="1" ht="13.5" customHeight="1"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50"/>
      <c r="AA52" s="212"/>
    </row>
    <row r="53" spans="14:27" s="213" customFormat="1" ht="13.5" customHeight="1"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AA53" s="212"/>
    </row>
    <row r="54" spans="14:27" s="213" customFormat="1" ht="13.5" customHeight="1"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AA54" s="212"/>
    </row>
    <row r="55" spans="14:27" s="213" customFormat="1" ht="13.5" customHeight="1"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AA55" s="212"/>
    </row>
    <row r="56" spans="14:27" s="213" customFormat="1" ht="13.5" customHeight="1"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AA56" s="212"/>
    </row>
    <row r="57" spans="14:25" ht="10.5" customHeight="1"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</row>
    <row r="58" spans="14:25" ht="10.5" customHeight="1"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</row>
    <row r="59" spans="14:25" ht="10.5" customHeight="1"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</row>
    <row r="60" spans="14:25" ht="10.5" customHeight="1"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</row>
    <row r="61" spans="14:25" ht="10.5" customHeight="1"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</row>
    <row r="62" spans="14:25" ht="12.75"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</row>
    <row r="63" spans="14:25" ht="12.75"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</row>
    <row r="64" spans="14:25" ht="12.75"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</row>
    <row r="65" spans="14:25" ht="12.75"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</row>
    <row r="66" spans="14:25" ht="12.75"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</row>
    <row r="67" spans="14:25" ht="12.75"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</row>
    <row r="68" spans="14:25" ht="12.75"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</row>
    <row r="69" spans="14:25" ht="12.75"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</row>
    <row r="70" spans="14:25" ht="12.75"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</row>
    <row r="71" spans="14:25" ht="12.75"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</row>
    <row r="72" spans="14:25" ht="12.75"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</row>
    <row r="73" spans="14:25" ht="12.75"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</row>
    <row r="74" spans="14:25" ht="12.75"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</row>
    <row r="75" spans="14:25" ht="12.75"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</row>
    <row r="76" spans="14:25" ht="12.75"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</row>
    <row r="77" spans="14:25" ht="12.75"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</row>
    <row r="78" spans="14:25" ht="12.75"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</row>
    <row r="79" spans="14:25" ht="12.75"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</row>
    <row r="80" spans="14:25" ht="12.75"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</row>
    <row r="81" spans="14:25" ht="12.75"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</row>
    <row r="82" spans="14:25" ht="12.75"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</row>
    <row r="83" spans="14:25" ht="12.75"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</row>
    <row r="84" spans="14:25" ht="12.75"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</row>
    <row r="85" spans="14:25" ht="12.75"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</row>
    <row r="86" spans="14:25" ht="12.75"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</row>
    <row r="87" spans="14:25" ht="12.75"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</row>
    <row r="88" spans="14:25" ht="12.75"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</row>
    <row r="89" spans="14:25" ht="12.75"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</row>
    <row r="90" spans="14:25" ht="12.75"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</row>
    <row r="91" spans="14:25" ht="12.75"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</row>
    <row r="92" spans="14:25" ht="12.75"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</row>
    <row r="93" spans="14:25" ht="12.75"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</row>
    <row r="94" spans="14:25" ht="12.75"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</row>
    <row r="95" spans="14:25" ht="12.75"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</row>
    <row r="96" spans="14:25" ht="12.75"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</row>
    <row r="97" spans="14:25" ht="12.75"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</row>
    <row r="98" spans="14:25" ht="12.75"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</row>
    <row r="99" spans="14:25" ht="12.75"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</row>
    <row r="100" spans="14:25" ht="12.75"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</row>
    <row r="101" spans="14:25" ht="12.75"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</row>
    <row r="102" spans="14:25" ht="12.75"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</row>
    <row r="103" spans="14:25" ht="12.75"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</row>
    <row r="104" spans="14:25" ht="12.75"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</row>
    <row r="105" spans="14:25" ht="12.75"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</row>
    <row r="106" spans="14:25" ht="12.75"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</row>
    <row r="107" spans="14:25" ht="12.75"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</row>
    <row r="108" spans="14:25" ht="12.75"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</row>
    <row r="109" spans="14:25" ht="12.75"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</row>
    <row r="110" spans="14:25" ht="12.75"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</row>
    <row r="111" spans="14:25" ht="12.75"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</row>
    <row r="112" spans="14:25" ht="12.75"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</row>
    <row r="113" spans="14:25" ht="12.75"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</row>
    <row r="114" spans="14:25" ht="12.75"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</row>
    <row r="115" spans="14:25" ht="12.75"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</row>
    <row r="116" spans="14:25" ht="12.75"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</row>
    <row r="117" spans="14:25" ht="12.75"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</row>
    <row r="118" spans="14:25" ht="12.75"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</row>
    <row r="119" spans="14:25" ht="12.75"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</row>
    <row r="120" spans="14:25" ht="12.75"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</row>
    <row r="121" spans="14:25" ht="12.75"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</row>
    <row r="122" spans="14:25" ht="12.75"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</row>
    <row r="123" spans="14:25" ht="12.75"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</row>
    <row r="124" spans="14:25" ht="12.75"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</row>
    <row r="125" spans="14:25" ht="12.75"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</row>
    <row r="126" spans="14:25" ht="12.75"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</row>
    <row r="127" spans="14:25" ht="12.75"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</row>
    <row r="128" spans="14:25" ht="12.75"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</row>
    <row r="129" spans="14:25" ht="12.75"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</row>
    <row r="130" spans="14:25" ht="12.75"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</row>
    <row r="131" spans="14:25" ht="12.75"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</row>
    <row r="132" spans="14:25" ht="12.75"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</row>
    <row r="133" spans="14:25" ht="12.75"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</row>
    <row r="134" spans="14:25" ht="12.75"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</row>
    <row r="135" spans="14:25" ht="12.75"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</row>
    <row r="136" spans="14:25" ht="12.75"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</row>
    <row r="137" spans="14:25" ht="12.75"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</row>
    <row r="138" spans="14:25" ht="12.75"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</row>
    <row r="139" spans="14:25" ht="12.75"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</row>
    <row r="140" spans="14:25" ht="12.75"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</row>
    <row r="141" spans="14:25" ht="12.75"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</row>
    <row r="142" spans="14:25" ht="12.75"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</row>
    <row r="143" spans="14:25" ht="12.75"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</row>
    <row r="144" spans="14:25" ht="12.75"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</row>
    <row r="145" spans="14:25" ht="12.75"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</row>
    <row r="146" spans="14:25" ht="12.75"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</row>
    <row r="147" spans="14:25" ht="12.75"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</row>
    <row r="148" spans="14:25" ht="12.75"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</row>
    <row r="149" spans="14:25" ht="12.75"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</row>
    <row r="150" spans="14:25" ht="12.75"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</row>
    <row r="151" spans="14:25" ht="12.75"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</row>
    <row r="152" spans="14:25" ht="12.75"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</row>
    <row r="153" spans="14:25" ht="12.75"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</row>
    <row r="154" spans="14:25" ht="12.75"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</row>
    <row r="155" spans="14:25" ht="12.75"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</row>
    <row r="156" spans="14:25" ht="12.75"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</row>
    <row r="157" spans="14:25" ht="12.75"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</row>
    <row r="158" spans="14:25" ht="12.75"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</row>
    <row r="159" spans="14:25" ht="12.75"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</row>
    <row r="160" spans="14:25" ht="12.75"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</row>
    <row r="161" spans="14:25" ht="12.75"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</row>
    <row r="162" spans="14:25" ht="12.75"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</row>
    <row r="163" spans="14:25" ht="12.75"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</row>
    <row r="164" spans="14:25" ht="12.75"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</row>
    <row r="165" spans="14:25" ht="12.75"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</row>
    <row r="166" spans="14:25" ht="12.75"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</row>
    <row r="167" spans="14:25" ht="12.75"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</row>
    <row r="168" spans="14:25" ht="12.75"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</row>
    <row r="169" spans="14:25" ht="12.75"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</row>
    <row r="170" spans="14:25" ht="12.75"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</row>
    <row r="171" spans="14:25" ht="12.75"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</row>
    <row r="172" spans="14:25" ht="12.75"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</row>
    <row r="173" spans="14:25" ht="12.75"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</row>
    <row r="174" spans="14:25" ht="12.75"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</row>
    <row r="175" spans="14:25" ht="12.75"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</row>
    <row r="176" spans="14:25" ht="12.75"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</row>
    <row r="177" spans="14:25" ht="12.75"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</row>
    <row r="178" spans="14:25" ht="12.75"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</row>
    <row r="179" spans="14:25" ht="12.75"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</row>
    <row r="180" spans="14:25" ht="12.75"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</row>
    <row r="181" spans="14:25" ht="12.75"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</row>
    <row r="182" spans="14:25" ht="12.75"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</row>
    <row r="183" spans="14:25" ht="12.75"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</row>
    <row r="184" spans="14:25" ht="12.75"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</row>
    <row r="185" spans="14:25" ht="12.75"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</row>
    <row r="186" spans="14:25" ht="12.75"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</row>
    <row r="187" spans="14:25" ht="12.75"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</row>
    <row r="188" spans="14:25" ht="12.75"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</row>
    <row r="189" spans="14:25" ht="12.75"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</row>
    <row r="190" spans="14:25" ht="12.75"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</row>
    <row r="191" spans="14:25" ht="12.75"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</row>
    <row r="192" spans="14:25" ht="12.75"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</row>
    <row r="193" spans="14:25" ht="12.75"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</row>
    <row r="194" spans="14:25" ht="12.75"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</row>
    <row r="195" spans="14:25" ht="12.75"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</row>
    <row r="196" spans="14:25" ht="12.75"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</row>
    <row r="197" spans="14:25" ht="12.75"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</row>
    <row r="198" spans="14:25" ht="12.75"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</row>
    <row r="199" spans="14:25" ht="12.75"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</row>
    <row r="200" spans="14:25" ht="12.75"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</row>
    <row r="201" spans="14:25" ht="12.75"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</row>
    <row r="202" spans="14:25" ht="12.75"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</row>
    <row r="203" spans="14:25" ht="12.75"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</row>
    <row r="204" spans="14:25" ht="12.75"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</row>
    <row r="205" spans="14:25" ht="12.75"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</row>
    <row r="206" spans="14:25" ht="12.75"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</row>
    <row r="207" spans="14:25" ht="12.75"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</row>
    <row r="208" spans="14:25" ht="12.75"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</row>
    <row r="209" spans="14:25" ht="12.75"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</row>
    <row r="210" spans="14:25" ht="12.75"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</row>
    <row r="211" spans="14:25" ht="12.75"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</row>
    <row r="212" spans="14:25" ht="12.75"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</row>
    <row r="213" spans="14:25" ht="12.75"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</row>
    <row r="214" spans="14:25" ht="12.75"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</row>
    <row r="215" spans="14:25" ht="12.75"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</row>
    <row r="216" spans="14:25" ht="12.75"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</row>
    <row r="217" spans="14:25" ht="12.75"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</row>
    <row r="218" spans="14:25" ht="12.75"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</row>
    <row r="219" spans="14:25" ht="12.75"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</row>
    <row r="220" spans="14:25" ht="12.75"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</row>
    <row r="221" spans="14:25" ht="12.75"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</row>
    <row r="222" spans="14:25" ht="12.75"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</row>
    <row r="223" spans="14:25" ht="12.75"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</row>
    <row r="224" spans="14:25" ht="12.75"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</row>
    <row r="225" spans="14:25" ht="12.75"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</row>
    <row r="226" spans="14:25" ht="12.75">
      <c r="N226" s="197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</row>
    <row r="227" spans="14:25" ht="12.75"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</row>
    <row r="228" spans="14:25" ht="12.75"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</row>
    <row r="229" spans="14:25" ht="12.75"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</row>
    <row r="230" spans="14:25" ht="12.75"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</row>
    <row r="231" spans="14:25" ht="12.75"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</row>
    <row r="232" spans="14:25" ht="12.75">
      <c r="N232" s="197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</row>
    <row r="233" spans="14:25" ht="12.75">
      <c r="N233" s="197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</row>
    <row r="234" spans="14:25" ht="12.75"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</row>
    <row r="235" spans="14:25" ht="12.75"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</row>
    <row r="236" spans="14:25" ht="12.75">
      <c r="N236" s="197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</row>
    <row r="237" spans="14:25" ht="12.75"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</row>
    <row r="238" spans="14:25" ht="12.75"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</row>
    <row r="239" spans="14:25" ht="12.75"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</row>
    <row r="240" spans="14:25" ht="12.75"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</row>
    <row r="241" spans="14:25" ht="12.75"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</row>
    <row r="242" spans="14:25" ht="12.75"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</row>
    <row r="243" spans="14:25" ht="12.75"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</row>
    <row r="244" spans="14:25" ht="12.75"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</row>
    <row r="245" spans="14:25" ht="12.75"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</row>
    <row r="246" spans="14:25" ht="12.75"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</row>
    <row r="247" spans="14:25" ht="12.75"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</row>
    <row r="248" spans="14:25" ht="12.75"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</row>
    <row r="249" spans="14:25" ht="12.75"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</row>
    <row r="250" spans="14:25" ht="12.75"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</row>
    <row r="251" spans="14:25" ht="12.75"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</row>
    <row r="252" spans="14:25" ht="12.75"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</row>
    <row r="253" spans="14:25" ht="12.75"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</row>
    <row r="254" spans="14:25" ht="12.75">
      <c r="N254" s="197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</row>
    <row r="255" spans="14:25" ht="12.75"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</row>
    <row r="256" spans="14:25" ht="12.75">
      <c r="N256" s="197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</row>
    <row r="257" spans="14:25" ht="12.75">
      <c r="N257" s="197"/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</row>
    <row r="258" spans="14:25" ht="12.75"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</row>
    <row r="259" spans="14:25" ht="12.75"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</row>
    <row r="260" spans="14:25" ht="12.75"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</row>
    <row r="261" spans="14:25" ht="12.75">
      <c r="N261" s="197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</row>
    <row r="262" spans="14:25" ht="12.75"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</row>
    <row r="263" spans="14:25" ht="12.75">
      <c r="N263" s="197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</row>
    <row r="264" spans="14:25" ht="12.75">
      <c r="N264" s="197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</row>
    <row r="265" spans="14:25" ht="12.75">
      <c r="N265" s="197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</row>
    <row r="266" spans="14:25" ht="12.75"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</row>
    <row r="267" spans="14:25" ht="12.75"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</row>
    <row r="268" spans="14:25" ht="12.75">
      <c r="N268" s="197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</row>
    <row r="269" spans="14:25" ht="12.75">
      <c r="N269" s="197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</row>
    <row r="270" spans="14:25" ht="12.75">
      <c r="N270" s="197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</row>
    <row r="271" spans="14:25" ht="12.75"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</row>
    <row r="272" spans="14:25" ht="12.75">
      <c r="N272" s="197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</row>
    <row r="273" spans="14:25" ht="12.75"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</row>
    <row r="274" spans="14:25" ht="12.75"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</row>
    <row r="275" spans="14:25" ht="12.75"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</row>
    <row r="276" spans="14:25" ht="12.75">
      <c r="N276" s="197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</row>
    <row r="277" spans="14:25" ht="12.75">
      <c r="N277" s="197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</row>
    <row r="278" spans="14:25" ht="12.75"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</row>
    <row r="279" spans="14:25" ht="12.75"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</row>
    <row r="280" spans="14:25" ht="12.75"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</row>
    <row r="281" spans="14:25" ht="12.75"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</row>
    <row r="282" spans="14:25" ht="12.75"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</row>
    <row r="283" spans="14:25" ht="12.75"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</row>
    <row r="284" spans="14:25" ht="12.75"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</row>
    <row r="285" spans="14:25" ht="12.75"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</row>
    <row r="286" spans="14:25" ht="12.75"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</row>
    <row r="287" spans="14:25" ht="12.75"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</row>
    <row r="288" spans="14:25" ht="12.75">
      <c r="N288" s="197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</row>
    <row r="289" spans="14:25" ht="12.75"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</row>
    <row r="290" spans="14:25" ht="12.75"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</row>
    <row r="291" spans="14:25" ht="12.75"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</row>
    <row r="292" spans="14:25" ht="12.75"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</row>
    <row r="293" spans="14:25" ht="12.75"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</row>
    <row r="294" spans="14:25" ht="12.75"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</row>
    <row r="295" spans="14:25" ht="12.75"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</row>
    <row r="296" spans="14:25" ht="12.75"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</row>
    <row r="297" spans="14:25" ht="12.75"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</row>
    <row r="298" spans="14:25" ht="12.75"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</row>
    <row r="299" spans="14:25" ht="12.75"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</row>
    <row r="300" spans="14:25" ht="12.75"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</row>
    <row r="301" spans="14:25" ht="12.75"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</row>
    <row r="302" spans="14:25" ht="12.75">
      <c r="N302" s="197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</row>
    <row r="303" spans="14:25" ht="12.75"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</row>
    <row r="304" spans="14:25" ht="12.75">
      <c r="N304" s="197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</row>
    <row r="305" spans="14:25" ht="12.75">
      <c r="N305" s="197"/>
      <c r="O305" s="197"/>
      <c r="P305" s="197"/>
      <c r="Q305" s="197"/>
      <c r="R305" s="197"/>
      <c r="S305" s="197"/>
      <c r="T305" s="197"/>
      <c r="U305" s="197"/>
      <c r="V305" s="197"/>
      <c r="W305" s="197"/>
      <c r="X305" s="197"/>
      <c r="Y305" s="197"/>
    </row>
    <row r="306" spans="14:25" ht="12.75">
      <c r="N306" s="197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</row>
    <row r="307" spans="14:25" ht="12.75"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</row>
    <row r="308" spans="14:25" ht="12.75">
      <c r="N308" s="197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</row>
    <row r="309" spans="14:25" ht="12.75">
      <c r="N309" s="197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</row>
  </sheetData>
  <sheetProtection/>
  <mergeCells count="1">
    <mergeCell ref="AI1:AL1"/>
  </mergeCells>
  <printOptions/>
  <pageMargins left="0" right="0" top="0" bottom="1.968503937007874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Masser</dc:creator>
  <cp:keywords/>
  <dc:description/>
  <cp:lastModifiedBy>admin</cp:lastModifiedBy>
  <cp:lastPrinted>2014-10-01T07:00:42Z</cp:lastPrinted>
  <dcterms:created xsi:type="dcterms:W3CDTF">2000-08-18T08:07:02Z</dcterms:created>
  <dcterms:modified xsi:type="dcterms:W3CDTF">2014-10-03T06:39:51Z</dcterms:modified>
  <cp:category/>
  <cp:version/>
  <cp:contentType/>
  <cp:contentStatus/>
</cp:coreProperties>
</file>